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int\"/>
    </mc:Choice>
  </mc:AlternateContent>
  <bookViews>
    <workbookView xWindow="2070" yWindow="1125" windowWidth="17535" windowHeight="9915" activeTab="1"/>
  </bookViews>
  <sheets>
    <sheet name=" FAHA Summer Series Point Total" sheetId="1" r:id="rId1"/>
    <sheet name="Summary by  Age Divisions" sheetId="45" r:id="rId2"/>
    <sheet name="1. Lead Line Showmanship..." sheetId="2" r:id="rId3"/>
    <sheet name="2. Pee Wee Showmanship" sheetId="3" r:id="rId4"/>
    <sheet name="4. Youth Showmanship" sheetId="4" r:id="rId5"/>
    <sheet name="5. Adult Showmanship" sheetId="5" r:id="rId6"/>
    <sheet name="6. Pony Halter..." sheetId="6" r:id="rId7"/>
    <sheet name="7. Horse Halter..." sheetId="7" r:id="rId8"/>
    <sheet name="8. Ranch Horse Halter" sheetId="8" r:id="rId9"/>
    <sheet name="9. Jr. Horse Halter..." sheetId="9" r:id="rId10"/>
    <sheet name="10. Lead Line" sheetId="10" r:id="rId11"/>
    <sheet name="11. Pee Wee Walk-Halt" sheetId="11" r:id="rId12"/>
    <sheet name="12. Pee Wee English Pleasure..." sheetId="12" r:id="rId13"/>
    <sheet name="13. PeeWee English Horsemanship" sheetId="13" r:id="rId14"/>
    <sheet name="14. Pee Wee W'ern Pleasure" sheetId="14" r:id="rId15"/>
    <sheet name="15. Pee Wee W'ern Horsemanship" sheetId="15" r:id="rId16"/>
    <sheet name="17. Youth English Pleasure..." sheetId="16" r:id="rId17"/>
    <sheet name="18. Adult English Pleasure..." sheetId="17" r:id="rId18"/>
    <sheet name="19. Master English Pleasure..." sheetId="18" r:id="rId19"/>
    <sheet name=" 20. Open Engl All Day Pleasure" sheetId="19" r:id="rId20"/>
    <sheet name="21. Youth English Pleasure..." sheetId="20" r:id="rId21"/>
    <sheet name="22. Adult English Pleasure..." sheetId="21" r:id="rId22"/>
    <sheet name="23. Open English Equitation" sheetId="22" r:id="rId23"/>
    <sheet name="25. Youth W'ern Pleasure..." sheetId="23" r:id="rId24"/>
    <sheet name="26. Adult W'ern Pleasure" sheetId="24" r:id="rId25"/>
    <sheet name="27. Master W'ern Pleasure..." sheetId="25" r:id="rId26"/>
    <sheet name="28. 5 and under Horse Pleasure" sheetId="26" r:id="rId27"/>
    <sheet name="29. Open W'ern All Day Pleasure" sheetId="27" r:id="rId28"/>
    <sheet name="30. Youth W'ern Pleasure..." sheetId="28" r:id="rId29"/>
    <sheet name="31. Adult W'ern Pleasure" sheetId="29" r:id="rId30"/>
    <sheet name="32. Open W'ern Horsemanship..." sheetId="30" r:id="rId31"/>
    <sheet name="33a. Open Ranch (W,T) Pleasure" sheetId="31" r:id="rId32"/>
    <sheet name="33. Open Ranch Pleasure Horse" sheetId="32" r:id="rId33"/>
    <sheet name="34. Open Ranch Horse" sheetId="33" r:id="rId34"/>
    <sheet name="35. Trail Class " sheetId="34" r:id="rId35"/>
    <sheet name="39. Pee Wee Poles" sheetId="35" r:id="rId36"/>
    <sheet name="40. Youth Poles" sheetId="36" r:id="rId37"/>
    <sheet name="41. Adult Poles" sheetId="37" r:id="rId38"/>
    <sheet name="42. Master Poles" sheetId="38" r:id="rId39"/>
    <sheet name="44. Pee Wee Barrels" sheetId="39" r:id="rId40"/>
    <sheet name="45. Youth Barrels" sheetId="40" r:id="rId41"/>
    <sheet name="46. Adult Barrels" sheetId="41" r:id="rId42"/>
    <sheet name="47. Master Barrels" sheetId="42" r:id="rId43"/>
    <sheet name="48. Open Keyhole" sheetId="43" r:id="rId44"/>
    <sheet name="49. Open Down &amp; Back" sheetId="44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L49" i="1"/>
  <c r="N111" i="1" l="1"/>
  <c r="N102" i="1"/>
  <c r="S6" i="3"/>
  <c r="S7" i="3"/>
  <c r="S5" i="3"/>
  <c r="S6" i="4"/>
  <c r="S6" i="5"/>
  <c r="S5" i="6"/>
  <c r="S5" i="7"/>
  <c r="S7" i="10"/>
  <c r="S5" i="10"/>
  <c r="S6" i="10"/>
  <c r="S5" i="11"/>
  <c r="S7" i="14"/>
  <c r="S8" i="15"/>
  <c r="S5" i="16"/>
  <c r="S6" i="19"/>
  <c r="S5" i="20"/>
  <c r="S5" i="22"/>
  <c r="S5" i="24"/>
  <c r="S5" i="25"/>
  <c r="S7" i="31"/>
  <c r="S6" i="31"/>
  <c r="S5" i="31"/>
  <c r="S5" i="32"/>
  <c r="S5" i="33"/>
  <c r="Y6" i="35"/>
  <c r="Y5" i="35"/>
  <c r="Y5" i="36"/>
  <c r="Y5" i="37"/>
  <c r="Y5" i="39"/>
  <c r="Y7" i="39"/>
  <c r="O114" i="45"/>
  <c r="O113" i="45"/>
  <c r="O112" i="45"/>
  <c r="O111" i="45"/>
  <c r="O110" i="45"/>
  <c r="O109" i="45"/>
  <c r="O108" i="45"/>
  <c r="O107" i="45"/>
  <c r="O106" i="45"/>
  <c r="O105" i="45"/>
  <c r="O104" i="45"/>
  <c r="O103" i="45"/>
  <c r="O102" i="45"/>
  <c r="O101" i="45"/>
  <c r="O100" i="45"/>
  <c r="O99" i="45"/>
  <c r="O98" i="45"/>
  <c r="O97" i="45"/>
  <c r="O96" i="45"/>
  <c r="O95" i="45"/>
  <c r="O94" i="45"/>
  <c r="O93" i="45"/>
  <c r="O92" i="45"/>
  <c r="O91" i="45"/>
  <c r="O90" i="45"/>
  <c r="O89" i="45"/>
  <c r="O88" i="45"/>
  <c r="O87" i="45"/>
  <c r="O86" i="45"/>
  <c r="O84" i="45"/>
  <c r="O83" i="45"/>
  <c r="O82" i="45"/>
  <c r="O81" i="45"/>
  <c r="O80" i="45"/>
  <c r="O79" i="45"/>
  <c r="O78" i="45"/>
  <c r="O77" i="45"/>
  <c r="O76" i="45"/>
  <c r="O75" i="45"/>
  <c r="O74" i="45"/>
  <c r="O72" i="45"/>
  <c r="O71" i="45"/>
  <c r="O70" i="45"/>
  <c r="O69" i="45"/>
  <c r="O68" i="45"/>
  <c r="O67" i="45"/>
  <c r="O66" i="45"/>
  <c r="O65" i="45"/>
  <c r="O64" i="45"/>
  <c r="O62" i="45"/>
  <c r="O61" i="45"/>
  <c r="O59" i="45"/>
  <c r="O58" i="45"/>
  <c r="O57" i="45"/>
  <c r="O56" i="45"/>
  <c r="O55" i="45"/>
  <c r="O54" i="45"/>
  <c r="O53" i="45"/>
  <c r="O52" i="45"/>
  <c r="O51" i="45"/>
  <c r="O49" i="45"/>
  <c r="O48" i="45"/>
  <c r="O47" i="45"/>
  <c r="O46" i="45"/>
  <c r="O45" i="45"/>
  <c r="O44" i="45"/>
  <c r="O43" i="45"/>
  <c r="O41" i="45"/>
  <c r="O40" i="45"/>
  <c r="O39" i="45"/>
  <c r="O38" i="45"/>
  <c r="O36" i="45"/>
  <c r="O35" i="45"/>
  <c r="O34" i="45"/>
  <c r="O60" i="45"/>
  <c r="O33" i="45"/>
  <c r="O32" i="45"/>
  <c r="O31" i="45"/>
  <c r="O30" i="45"/>
  <c r="O29" i="45"/>
  <c r="O28" i="45"/>
  <c r="O27" i="45"/>
  <c r="O26" i="45"/>
  <c r="O25" i="45"/>
  <c r="O24" i="45"/>
  <c r="O23" i="45"/>
  <c r="O22" i="45"/>
  <c r="O21" i="45"/>
  <c r="O20" i="45"/>
  <c r="O19" i="45"/>
  <c r="O18" i="45"/>
  <c r="O17" i="45"/>
  <c r="O16" i="45"/>
  <c r="O15" i="45"/>
  <c r="O14" i="45"/>
  <c r="O13" i="45"/>
  <c r="O12" i="45"/>
  <c r="O11" i="45"/>
  <c r="O10" i="45"/>
  <c r="O9" i="45"/>
  <c r="O8" i="45"/>
  <c r="O7" i="45"/>
  <c r="J27" i="45" l="1"/>
  <c r="M39" i="1" l="1"/>
  <c r="N39" i="1" s="1"/>
  <c r="M40" i="1"/>
  <c r="N40" i="1" s="1"/>
  <c r="M27" i="1"/>
  <c r="N27" i="1" s="1"/>
  <c r="M101" i="1"/>
  <c r="N101" i="1" s="1"/>
  <c r="M105" i="1"/>
  <c r="N105" i="1" s="1"/>
  <c r="M58" i="1"/>
  <c r="N58" i="1" s="1"/>
  <c r="M84" i="1"/>
  <c r="N84" i="1" s="1"/>
  <c r="M53" i="1"/>
  <c r="N53" i="1" s="1"/>
  <c r="L10" i="1"/>
  <c r="L24" i="1"/>
  <c r="L71" i="1"/>
  <c r="L29" i="1"/>
  <c r="L28" i="1"/>
  <c r="L59" i="1"/>
  <c r="L43" i="1"/>
  <c r="L8" i="1"/>
  <c r="L23" i="1"/>
  <c r="L66" i="1"/>
  <c r="L44" i="1"/>
  <c r="L17" i="1"/>
  <c r="L60" i="1"/>
  <c r="L36" i="1"/>
  <c r="L42" i="1"/>
  <c r="L12" i="1"/>
  <c r="L57" i="1"/>
  <c r="L63" i="1"/>
  <c r="L65" i="1"/>
  <c r="L9" i="1"/>
  <c r="L15" i="1"/>
  <c r="L91" i="1"/>
  <c r="L72" i="1"/>
  <c r="L38" i="1"/>
  <c r="L14" i="1"/>
  <c r="L85" i="1"/>
  <c r="L19" i="1"/>
  <c r="L16" i="1"/>
  <c r="L18" i="1"/>
  <c r="L21" i="1"/>
  <c r="L32" i="1"/>
  <c r="L22" i="1"/>
  <c r="L62" i="1"/>
  <c r="L13" i="1"/>
  <c r="L25" i="1"/>
  <c r="L20" i="1"/>
  <c r="L77" i="1"/>
  <c r="L34" i="1"/>
  <c r="L30" i="1"/>
  <c r="L7" i="1"/>
  <c r="L37" i="1"/>
  <c r="L51" i="1"/>
  <c r="L55" i="1"/>
  <c r="L11" i="1"/>
  <c r="L41" i="1"/>
  <c r="L46" i="1"/>
  <c r="L74" i="1"/>
  <c r="L88" i="1"/>
  <c r="M88" i="1" s="1"/>
  <c r="N88" i="1" s="1"/>
  <c r="L94" i="1"/>
  <c r="M94" i="1" s="1"/>
  <c r="N94" i="1" s="1"/>
  <c r="L93" i="1"/>
  <c r="M93" i="1" s="1"/>
  <c r="N93" i="1" s="1"/>
  <c r="L96" i="1"/>
  <c r="M96" i="1" s="1"/>
  <c r="N96" i="1" s="1"/>
  <c r="L95" i="1"/>
  <c r="M95" i="1" s="1"/>
  <c r="N95" i="1" s="1"/>
  <c r="L64" i="1"/>
  <c r="M64" i="1" s="1"/>
  <c r="N64" i="1" s="1"/>
  <c r="L106" i="1"/>
  <c r="M106" i="1" s="1"/>
  <c r="N106" i="1" s="1"/>
  <c r="L100" i="1"/>
  <c r="M100" i="1" s="1"/>
  <c r="N100" i="1" s="1"/>
  <c r="L92" i="1"/>
  <c r="M92" i="1" s="1"/>
  <c r="N92" i="1" s="1"/>
  <c r="L31" i="1"/>
  <c r="M31" i="1" s="1"/>
  <c r="N31" i="1" s="1"/>
  <c r="L52" i="1"/>
  <c r="M52" i="1" s="1"/>
  <c r="N52" i="1" s="1"/>
  <c r="L108" i="1"/>
  <c r="M108" i="1" s="1"/>
  <c r="N108" i="1" s="1"/>
  <c r="H39" i="1" l="1"/>
  <c r="I28" i="1"/>
  <c r="M28" i="1" s="1"/>
  <c r="N28" i="1" s="1"/>
  <c r="H28" i="1"/>
  <c r="H72" i="45" l="1"/>
  <c r="E72" i="45"/>
  <c r="I68" i="45"/>
  <c r="H68" i="45"/>
  <c r="F68" i="45"/>
  <c r="E68" i="45"/>
  <c r="H97" i="45"/>
  <c r="G58" i="1"/>
  <c r="G40" i="1"/>
  <c r="D40" i="1"/>
  <c r="H27" i="1"/>
  <c r="G27" i="1"/>
  <c r="E27" i="1"/>
  <c r="D27" i="1"/>
  <c r="G8" i="45" l="1"/>
  <c r="G49" i="45"/>
  <c r="G104" i="45"/>
  <c r="G25" i="45"/>
  <c r="G71" i="45"/>
  <c r="G29" i="45"/>
  <c r="G13" i="45"/>
  <c r="G79" i="45"/>
  <c r="G34" i="45"/>
  <c r="G57" i="45"/>
  <c r="G27" i="45"/>
  <c r="G19" i="45"/>
  <c r="G102" i="45"/>
  <c r="G11" i="45"/>
  <c r="G41" i="45"/>
  <c r="G103" i="45"/>
  <c r="G36" i="45"/>
  <c r="G99" i="45"/>
  <c r="E7" i="45"/>
  <c r="F7" i="45"/>
  <c r="G101" i="45"/>
  <c r="G88" i="45"/>
  <c r="G75" i="45"/>
  <c r="G17" i="45"/>
  <c r="G38" i="45"/>
  <c r="G30" i="45"/>
  <c r="G90" i="45"/>
  <c r="G44" i="45"/>
  <c r="G98" i="45"/>
  <c r="G22" i="45"/>
  <c r="G64" i="45"/>
  <c r="G9" i="45"/>
  <c r="G55" i="45"/>
  <c r="G32" i="45"/>
  <c r="G20" i="45"/>
  <c r="G26" i="45"/>
  <c r="G40" i="45"/>
  <c r="G91" i="45"/>
  <c r="G45" i="45"/>
  <c r="G80" i="45"/>
  <c r="G31" i="45"/>
  <c r="G67" i="45"/>
  <c r="G10" i="45"/>
  <c r="G46" i="45"/>
  <c r="G87" i="45"/>
  <c r="G66" i="45"/>
  <c r="G70" i="45"/>
  <c r="G47" i="45"/>
  <c r="G23" i="45"/>
  <c r="G65" i="45"/>
  <c r="G50" i="45"/>
  <c r="N50" i="45" s="1"/>
  <c r="O50" i="45" s="1"/>
  <c r="G110" i="45"/>
  <c r="G28" i="45"/>
  <c r="G14" i="45"/>
  <c r="G69" i="45"/>
  <c r="G86" i="45"/>
  <c r="G73" i="45"/>
  <c r="N73" i="45" s="1"/>
  <c r="O73" i="45" s="1"/>
  <c r="G15" i="45"/>
  <c r="G93" i="45"/>
  <c r="G21" i="45"/>
  <c r="G53" i="45"/>
  <c r="G43" i="45"/>
  <c r="G18" i="45"/>
  <c r="I74" i="1"/>
  <c r="I46" i="1"/>
  <c r="I41" i="1"/>
  <c r="M41" i="1" s="1"/>
  <c r="N41" i="1" s="1"/>
  <c r="I55" i="1"/>
  <c r="I51" i="1"/>
  <c r="I77" i="1"/>
  <c r="I89" i="1"/>
  <c r="M89" i="1" s="1"/>
  <c r="N89" i="1" s="1"/>
  <c r="I62" i="1"/>
  <c r="I103" i="1"/>
  <c r="M103" i="1" s="1"/>
  <c r="N103" i="1" s="1"/>
  <c r="I68" i="1"/>
  <c r="M68" i="1" s="1"/>
  <c r="N68" i="1" s="1"/>
  <c r="I85" i="1"/>
  <c r="I61" i="1"/>
  <c r="I63" i="1"/>
  <c r="I60" i="1"/>
  <c r="M60" i="1" s="1"/>
  <c r="N60" i="1" s="1"/>
  <c r="I99" i="1"/>
  <c r="M99" i="1" s="1"/>
  <c r="N99" i="1" s="1"/>
  <c r="I43" i="1"/>
  <c r="M43" i="1" s="1"/>
  <c r="N43" i="1" s="1"/>
  <c r="I59" i="1"/>
  <c r="I79" i="1"/>
  <c r="I71" i="1"/>
  <c r="I75" i="1"/>
  <c r="I73" i="1"/>
  <c r="M73" i="1" s="1"/>
  <c r="N73" i="1" s="1"/>
  <c r="I110" i="1"/>
  <c r="M110" i="1" s="1"/>
  <c r="N110" i="1" s="1"/>
  <c r="I87" i="1"/>
  <c r="M87" i="1" s="1"/>
  <c r="N87" i="1" s="1"/>
  <c r="I86" i="1"/>
  <c r="M86" i="1" s="1"/>
  <c r="N86" i="1" s="1"/>
  <c r="I50" i="1"/>
  <c r="M50" i="1" s="1"/>
  <c r="N50" i="1" s="1"/>
  <c r="I78" i="1"/>
  <c r="I104" i="1"/>
  <c r="M104" i="1" s="1"/>
  <c r="N104" i="1" s="1"/>
  <c r="G7" i="45" l="1"/>
  <c r="G54" i="1"/>
  <c r="G76" i="1"/>
  <c r="I76" i="1" s="1"/>
  <c r="M76" i="1" s="1"/>
  <c r="N76" i="1" s="1"/>
  <c r="G42" i="1"/>
  <c r="I42" i="1" s="1"/>
  <c r="M42" i="1" s="1"/>
  <c r="N42" i="1" s="1"/>
  <c r="H56" i="1"/>
  <c r="I56" i="1" s="1"/>
  <c r="M56" i="1" s="1"/>
  <c r="N56" i="1" s="1"/>
  <c r="H54" i="1"/>
  <c r="H20" i="1"/>
  <c r="I20" i="1" s="1"/>
  <c r="M20" i="1" s="1"/>
  <c r="N20" i="1" s="1"/>
  <c r="G65" i="1"/>
  <c r="I65" i="1" s="1"/>
  <c r="M65" i="1" s="1"/>
  <c r="N65" i="1" s="1"/>
  <c r="H11" i="1"/>
  <c r="H7" i="1"/>
  <c r="H30" i="1"/>
  <c r="H13" i="1"/>
  <c r="G11" i="1"/>
  <c r="I11" i="1" s="1"/>
  <c r="G37" i="1"/>
  <c r="I37" i="1" s="1"/>
  <c r="G7" i="1"/>
  <c r="G30" i="1"/>
  <c r="I34" i="1"/>
  <c r="G25" i="1"/>
  <c r="I25" i="1" s="1"/>
  <c r="G13" i="1"/>
  <c r="H22" i="1"/>
  <c r="H21" i="1"/>
  <c r="H18" i="1"/>
  <c r="H16" i="1"/>
  <c r="H19" i="1"/>
  <c r="H26" i="1"/>
  <c r="G32" i="1"/>
  <c r="I32" i="1" s="1"/>
  <c r="G21" i="1"/>
  <c r="G18" i="1"/>
  <c r="G16" i="1"/>
  <c r="G26" i="1"/>
  <c r="H14" i="1"/>
  <c r="G14" i="1"/>
  <c r="G38" i="1"/>
  <c r="I38" i="1" s="1"/>
  <c r="G57" i="1"/>
  <c r="H57" i="1"/>
  <c r="H12" i="1"/>
  <c r="G12" i="1"/>
  <c r="G36" i="1"/>
  <c r="I36" i="1" s="1"/>
  <c r="G82" i="1"/>
  <c r="I82" i="1" s="1"/>
  <c r="H17" i="1"/>
  <c r="H23" i="1"/>
  <c r="G23" i="1"/>
  <c r="H8" i="1"/>
  <c r="G8" i="1"/>
  <c r="H33" i="1"/>
  <c r="G33" i="1"/>
  <c r="H35" i="1"/>
  <c r="H24" i="1"/>
  <c r="H10" i="1"/>
  <c r="G35" i="1"/>
  <c r="G24" i="1"/>
  <c r="G10" i="1"/>
  <c r="G22" i="1"/>
  <c r="M5" i="15"/>
  <c r="M7" i="15"/>
  <c r="M5" i="6"/>
  <c r="M9" i="5"/>
  <c r="M11" i="5"/>
  <c r="M8" i="5"/>
  <c r="M6" i="5"/>
  <c r="M5" i="4"/>
  <c r="M6" i="4"/>
  <c r="M12" i="3"/>
  <c r="M6" i="3"/>
  <c r="M7" i="3"/>
  <c r="M5" i="2"/>
  <c r="I13" i="1" l="1"/>
  <c r="I14" i="1"/>
  <c r="I22" i="1"/>
  <c r="I57" i="1"/>
  <c r="I26" i="1"/>
  <c r="I21" i="1"/>
  <c r="I7" i="1"/>
  <c r="I8" i="1"/>
  <c r="I17" i="1"/>
  <c r="I12" i="1"/>
  <c r="I19" i="1"/>
  <c r="I10" i="1"/>
  <c r="I16" i="1"/>
  <c r="I24" i="1"/>
  <c r="I35" i="1"/>
  <c r="I33" i="1"/>
  <c r="I23" i="1"/>
  <c r="I18" i="1"/>
  <c r="I30" i="1"/>
  <c r="I54" i="1"/>
  <c r="M54" i="1" s="1"/>
  <c r="N54" i="1" s="1"/>
  <c r="Q5" i="38"/>
  <c r="Q11" i="44" l="1"/>
  <c r="Q5" i="44"/>
  <c r="Q6" i="43"/>
  <c r="Q13" i="43"/>
  <c r="Q12" i="43"/>
  <c r="Q5" i="43"/>
  <c r="Q7" i="42"/>
  <c r="Q10" i="42"/>
  <c r="Q5" i="42"/>
  <c r="Q5" i="41"/>
  <c r="Q10" i="41"/>
  <c r="Q12" i="41"/>
  <c r="Q9" i="41"/>
  <c r="Q6" i="41"/>
  <c r="Q7" i="40"/>
  <c r="Q10" i="40"/>
  <c r="Q8" i="40"/>
  <c r="Q10" i="39"/>
  <c r="Q8" i="39"/>
  <c r="Q5" i="39"/>
  <c r="Q9" i="39"/>
  <c r="Q7" i="39"/>
  <c r="Q8" i="38"/>
  <c r="Q11" i="37"/>
  <c r="Q5" i="37"/>
  <c r="Q7" i="37"/>
  <c r="Q6" i="37"/>
  <c r="Q7" i="36" l="1"/>
  <c r="Q6" i="36"/>
  <c r="Q9" i="36"/>
  <c r="Q5" i="36"/>
  <c r="Q11" i="36"/>
  <c r="Q12" i="35" l="1"/>
  <c r="Q7" i="35"/>
  <c r="Q6" i="35"/>
  <c r="Q10" i="35"/>
  <c r="Q23" i="35"/>
  <c r="Q9" i="35"/>
  <c r="Q5" i="35"/>
  <c r="J6" i="37"/>
  <c r="J7" i="37"/>
  <c r="J9" i="37"/>
  <c r="J5" i="37"/>
  <c r="J10" i="37"/>
  <c r="J8" i="37"/>
  <c r="E8" i="1" l="1"/>
  <c r="D8" i="1"/>
  <c r="F8" i="1" l="1"/>
  <c r="M8" i="1" s="1"/>
  <c r="N8" i="1" s="1"/>
  <c r="G77" i="45"/>
  <c r="F17" i="1" l="1"/>
  <c r="M17" i="1" s="1"/>
  <c r="N17" i="1" s="1"/>
  <c r="F21" i="1"/>
  <c r="M21" i="1" s="1"/>
  <c r="N21" i="1" s="1"/>
  <c r="J13" i="35" l="1"/>
  <c r="H9" i="28"/>
  <c r="F74" i="1"/>
  <c r="M74" i="1" s="1"/>
  <c r="N74" i="1" s="1"/>
  <c r="F46" i="1"/>
  <c r="M46" i="1" s="1"/>
  <c r="N46" i="1" s="1"/>
  <c r="F11" i="1"/>
  <c r="M11" i="1" s="1"/>
  <c r="N11" i="1" s="1"/>
  <c r="F49" i="1"/>
  <c r="F55" i="1"/>
  <c r="M55" i="1" s="1"/>
  <c r="N55" i="1" s="1"/>
  <c r="F51" i="1"/>
  <c r="M51" i="1" s="1"/>
  <c r="N51" i="1" s="1"/>
  <c r="F37" i="1"/>
  <c r="M37" i="1" s="1"/>
  <c r="N37" i="1" s="1"/>
  <c r="F45" i="1"/>
  <c r="M45" i="1" s="1"/>
  <c r="N45" i="1" s="1"/>
  <c r="F7" i="1"/>
  <c r="M7" i="1" s="1"/>
  <c r="N7" i="1" s="1"/>
  <c r="F30" i="1"/>
  <c r="M30" i="1" s="1"/>
  <c r="N30" i="1" s="1"/>
  <c r="F34" i="1"/>
  <c r="M34" i="1" s="1"/>
  <c r="N34" i="1" s="1"/>
  <c r="F77" i="1"/>
  <c r="M77" i="1" s="1"/>
  <c r="N77" i="1" s="1"/>
  <c r="F98" i="1"/>
  <c r="M98" i="1" s="1"/>
  <c r="N98" i="1" s="1"/>
  <c r="F25" i="1"/>
  <c r="M25" i="1" s="1"/>
  <c r="N25" i="1" s="1"/>
  <c r="F13" i="1"/>
  <c r="M13" i="1" s="1"/>
  <c r="N13" i="1" s="1"/>
  <c r="F62" i="1"/>
  <c r="M62" i="1" s="1"/>
  <c r="N62" i="1" s="1"/>
  <c r="F22" i="1"/>
  <c r="M22" i="1" s="1"/>
  <c r="N22" i="1" s="1"/>
  <c r="F32" i="1"/>
  <c r="M32" i="1" s="1"/>
  <c r="N32" i="1" s="1"/>
  <c r="F18" i="1"/>
  <c r="M18" i="1" s="1"/>
  <c r="N18" i="1" s="1"/>
  <c r="F16" i="1"/>
  <c r="M16" i="1" s="1"/>
  <c r="N16" i="1" s="1"/>
  <c r="F19" i="1"/>
  <c r="M19" i="1" s="1"/>
  <c r="N19" i="1" s="1"/>
  <c r="F26" i="1"/>
  <c r="M26" i="1" s="1"/>
  <c r="N26" i="1" s="1"/>
  <c r="F85" i="1"/>
  <c r="M85" i="1" s="1"/>
  <c r="N85" i="1" s="1"/>
  <c r="F80" i="1"/>
  <c r="M80" i="1" s="1"/>
  <c r="N80" i="1" s="1"/>
  <c r="F14" i="1"/>
  <c r="M14" i="1" s="1"/>
  <c r="N14" i="1" s="1"/>
  <c r="F38" i="1"/>
  <c r="M38" i="1" s="1"/>
  <c r="N38" i="1" s="1"/>
  <c r="F61" i="1"/>
  <c r="M61" i="1" s="1"/>
  <c r="N61" i="1" s="1"/>
  <c r="F72" i="1"/>
  <c r="M72" i="1" s="1"/>
  <c r="N72" i="1" s="1"/>
  <c r="F48" i="1"/>
  <c r="M48" i="1" s="1"/>
  <c r="N48" i="1" s="1"/>
  <c r="F91" i="1"/>
  <c r="M91" i="1" s="1"/>
  <c r="N91" i="1" s="1"/>
  <c r="F69" i="1"/>
  <c r="M69" i="1" s="1"/>
  <c r="N69" i="1" s="1"/>
  <c r="F15" i="1"/>
  <c r="M15" i="1" s="1"/>
  <c r="N15" i="1" s="1"/>
  <c r="F9" i="1"/>
  <c r="M9" i="1" s="1"/>
  <c r="N9" i="1" s="1"/>
  <c r="F63" i="1"/>
  <c r="M63" i="1" s="1"/>
  <c r="N63" i="1" s="1"/>
  <c r="F57" i="1"/>
  <c r="M57" i="1" s="1"/>
  <c r="N57" i="1" s="1"/>
  <c r="F12" i="1"/>
  <c r="M12" i="1" s="1"/>
  <c r="N12" i="1" s="1"/>
  <c r="F36" i="1"/>
  <c r="M36" i="1" s="1"/>
  <c r="N36" i="1" s="1"/>
  <c r="F82" i="1"/>
  <c r="M82" i="1" s="1"/>
  <c r="N82" i="1" s="1"/>
  <c r="F44" i="1"/>
  <c r="M44" i="1" s="1"/>
  <c r="N44" i="1" s="1"/>
  <c r="F66" i="1"/>
  <c r="M66" i="1" s="1"/>
  <c r="N66" i="1" s="1"/>
  <c r="F23" i="1"/>
  <c r="M23" i="1" s="1"/>
  <c r="N23" i="1" s="1"/>
  <c r="F67" i="1"/>
  <c r="M67" i="1" s="1"/>
  <c r="N67" i="1" s="1"/>
  <c r="F59" i="1"/>
  <c r="M59" i="1" s="1"/>
  <c r="N59" i="1" s="1"/>
  <c r="F107" i="1"/>
  <c r="M107" i="1" s="1"/>
  <c r="N107" i="1" s="1"/>
  <c r="F79" i="1"/>
  <c r="M79" i="1" s="1"/>
  <c r="N79" i="1" s="1"/>
  <c r="F97" i="1"/>
  <c r="M97" i="1" s="1"/>
  <c r="N97" i="1" s="1"/>
  <c r="F29" i="1"/>
  <c r="M29" i="1" s="1"/>
  <c r="N29" i="1" s="1"/>
  <c r="F71" i="1"/>
  <c r="M71" i="1" s="1"/>
  <c r="N71" i="1" s="1"/>
  <c r="F47" i="1"/>
  <c r="M47" i="1" s="1"/>
  <c r="N47" i="1" s="1"/>
  <c r="F75" i="1"/>
  <c r="M75" i="1" s="1"/>
  <c r="N75" i="1" s="1"/>
  <c r="F90" i="1"/>
  <c r="M90" i="1" s="1"/>
  <c r="N90" i="1" s="1"/>
  <c r="F109" i="1"/>
  <c r="M109" i="1" s="1"/>
  <c r="N109" i="1" s="1"/>
  <c r="F78" i="1"/>
  <c r="M78" i="1" s="1"/>
  <c r="N78" i="1" s="1"/>
  <c r="F33" i="1"/>
  <c r="M33" i="1" s="1"/>
  <c r="N33" i="1" s="1"/>
  <c r="F81" i="1"/>
  <c r="M81" i="1" s="1"/>
  <c r="N81" i="1" s="1"/>
  <c r="F35" i="1"/>
  <c r="M35" i="1" s="1"/>
  <c r="N35" i="1" s="1"/>
  <c r="F70" i="1"/>
  <c r="M70" i="1" s="1"/>
  <c r="N70" i="1" s="1"/>
  <c r="F83" i="1"/>
  <c r="M83" i="1" s="1"/>
  <c r="N83" i="1" s="1"/>
  <c r="F24" i="1"/>
  <c r="M24" i="1" s="1"/>
  <c r="N24" i="1" s="1"/>
  <c r="F10" i="1"/>
  <c r="M10" i="1" s="1"/>
  <c r="N10" i="1" s="1"/>
  <c r="H9" i="23"/>
  <c r="M49" i="1" l="1"/>
  <c r="N49" i="1" s="1"/>
  <c r="J21" i="44"/>
  <c r="J12" i="44"/>
  <c r="J8" i="44"/>
  <c r="J18" i="44"/>
  <c r="J14" i="44"/>
  <c r="J17" i="44"/>
  <c r="J53" i="44"/>
  <c r="J52" i="44"/>
  <c r="J15" i="44"/>
  <c r="J48" i="44"/>
  <c r="J27" i="44"/>
  <c r="J16" i="44"/>
  <c r="J43" i="44"/>
  <c r="J23" i="44"/>
  <c r="J13" i="44"/>
  <c r="J22" i="44"/>
  <c r="J7" i="44"/>
  <c r="J5" i="44"/>
  <c r="Y5" i="44" s="1"/>
  <c r="J14" i="43"/>
  <c r="J5" i="43"/>
  <c r="J17" i="43"/>
  <c r="J9" i="43"/>
  <c r="J28" i="43"/>
  <c r="J16" i="43"/>
  <c r="J8" i="43"/>
  <c r="J15" i="43"/>
  <c r="J7" i="43"/>
  <c r="J7" i="42"/>
  <c r="J14" i="42"/>
  <c r="J10" i="42"/>
  <c r="J5" i="42"/>
  <c r="J5" i="41"/>
  <c r="Y5" i="41" s="1"/>
  <c r="J12" i="41"/>
  <c r="J13" i="41"/>
  <c r="J9" i="41"/>
  <c r="J16" i="41"/>
  <c r="J21" i="41"/>
  <c r="J15" i="41"/>
  <c r="J11" i="41"/>
  <c r="J20" i="41"/>
  <c r="J14" i="41"/>
  <c r="J19" i="41"/>
  <c r="J8" i="41"/>
  <c r="J6" i="41"/>
  <c r="J21" i="40"/>
  <c r="J32" i="40"/>
  <c r="J20" i="40"/>
  <c r="J15" i="40"/>
  <c r="J19" i="40"/>
  <c r="J18" i="40"/>
  <c r="J12" i="40"/>
  <c r="J6" i="40"/>
  <c r="J17" i="40"/>
  <c r="J14" i="40"/>
  <c r="J10" i="40"/>
  <c r="J13" i="40"/>
  <c r="J8" i="40"/>
  <c r="J31" i="40"/>
  <c r="J16" i="40"/>
  <c r="J10" i="39"/>
  <c r="J19" i="39"/>
  <c r="J8" i="39"/>
  <c r="J18" i="39"/>
  <c r="J5" i="39"/>
  <c r="J16" i="39"/>
  <c r="J15" i="39"/>
  <c r="J6" i="39"/>
  <c r="J27" i="39"/>
  <c r="J9" i="39"/>
  <c r="J7" i="39"/>
  <c r="J21" i="39"/>
  <c r="J9" i="38"/>
  <c r="J7" i="38"/>
  <c r="J28" i="36"/>
  <c r="J13" i="36"/>
  <c r="J12" i="36"/>
  <c r="J9" i="36"/>
  <c r="J16" i="36"/>
  <c r="J5" i="36"/>
  <c r="J25" i="36"/>
  <c r="J23" i="36"/>
  <c r="J14" i="36"/>
  <c r="J8" i="36"/>
  <c r="J12" i="35"/>
  <c r="J16" i="35"/>
  <c r="J11" i="35"/>
  <c r="J7" i="35"/>
  <c r="J6" i="35"/>
  <c r="J17" i="35"/>
  <c r="J15" i="35"/>
  <c r="J5" i="35"/>
  <c r="H5" i="34"/>
  <c r="H7" i="34"/>
  <c r="H12" i="34"/>
  <c r="H10" i="33"/>
  <c r="H6" i="33"/>
  <c r="H5" i="33"/>
  <c r="H14" i="33"/>
  <c r="H9" i="33"/>
  <c r="H14" i="32"/>
  <c r="H10" i="32"/>
  <c r="H9" i="32"/>
  <c r="H6" i="32"/>
  <c r="H7" i="32"/>
  <c r="H12" i="32"/>
  <c r="H5" i="32"/>
  <c r="H11" i="31"/>
  <c r="H21" i="31"/>
  <c r="H9" i="31"/>
  <c r="H7" i="31"/>
  <c r="H6" i="31"/>
  <c r="H5" i="31"/>
  <c r="H13" i="31"/>
  <c r="H12" i="31"/>
  <c r="H13" i="29"/>
  <c r="H8" i="29"/>
  <c r="H6" i="29"/>
  <c r="H8" i="28"/>
  <c r="H9" i="27"/>
  <c r="H19" i="27"/>
  <c r="H13" i="27"/>
  <c r="H12" i="27"/>
  <c r="H16" i="27"/>
  <c r="H22" i="27"/>
  <c r="H14" i="27"/>
  <c r="H6" i="27"/>
  <c r="H15" i="27"/>
  <c r="H11" i="27"/>
  <c r="H17" i="27"/>
  <c r="H5" i="27"/>
  <c r="H9" i="26"/>
  <c r="H7" i="26"/>
  <c r="H6" i="26"/>
  <c r="H7" i="25"/>
  <c r="H10" i="25"/>
  <c r="H11" i="25"/>
  <c r="H5" i="25"/>
  <c r="H9" i="25"/>
  <c r="H8" i="25"/>
  <c r="H5" i="24"/>
  <c r="H13" i="24"/>
  <c r="H7" i="24"/>
  <c r="H11" i="24"/>
  <c r="H9" i="24"/>
  <c r="H6" i="24"/>
  <c r="H16" i="24"/>
  <c r="H12" i="24"/>
  <c r="H21" i="24"/>
  <c r="H18" i="24"/>
  <c r="H14" i="24"/>
  <c r="H20" i="24"/>
  <c r="H8" i="24"/>
  <c r="H8" i="23"/>
  <c r="H7" i="23"/>
  <c r="H10" i="23"/>
  <c r="H7" i="22"/>
  <c r="H5" i="22"/>
  <c r="H6" i="22"/>
  <c r="H6" i="21"/>
  <c r="H8" i="21"/>
  <c r="H5" i="21"/>
  <c r="H5" i="20"/>
  <c r="H10" i="19"/>
  <c r="H5" i="19"/>
  <c r="H8" i="19"/>
  <c r="H7" i="19"/>
  <c r="H6" i="17"/>
  <c r="H16" i="17"/>
  <c r="H8" i="17"/>
  <c r="H9" i="17"/>
  <c r="H10" i="17"/>
  <c r="H7" i="17"/>
  <c r="H5" i="16"/>
  <c r="H6" i="16"/>
  <c r="H11" i="15"/>
  <c r="H9" i="15"/>
  <c r="H5" i="15"/>
  <c r="H8" i="15"/>
  <c r="H10" i="15"/>
  <c r="H7" i="15"/>
  <c r="H13" i="15"/>
  <c r="H6" i="15"/>
  <c r="H10" i="14"/>
  <c r="H11" i="14"/>
  <c r="H5" i="14"/>
  <c r="H8" i="14"/>
  <c r="H9" i="14"/>
  <c r="H13" i="14"/>
  <c r="H7" i="14"/>
  <c r="H6" i="14"/>
  <c r="H5" i="13"/>
  <c r="H5" i="12"/>
  <c r="H6" i="11"/>
  <c r="H5" i="11"/>
  <c r="H8" i="10"/>
  <c r="H7" i="10"/>
  <c r="H5" i="10"/>
  <c r="H7" i="9" l="1"/>
  <c r="H9" i="9"/>
  <c r="H8" i="9"/>
  <c r="H6" i="9"/>
  <c r="H10" i="8"/>
  <c r="H6" i="8"/>
  <c r="H20" i="7"/>
  <c r="H6" i="7"/>
  <c r="H21" i="7"/>
  <c r="H5" i="7"/>
  <c r="H15" i="7"/>
  <c r="H7" i="7"/>
  <c r="H10" i="7"/>
  <c r="H14" i="7"/>
  <c r="H11" i="5"/>
  <c r="H6" i="5"/>
  <c r="H15" i="5"/>
  <c r="H7" i="4"/>
  <c r="H6" i="4"/>
  <c r="H6" i="6"/>
  <c r="H8" i="6"/>
  <c r="H5" i="6"/>
  <c r="H7" i="6"/>
  <c r="H12" i="5"/>
  <c r="H9" i="5"/>
  <c r="H13" i="5"/>
  <c r="H8" i="5"/>
  <c r="H5" i="5"/>
  <c r="H7" i="5"/>
  <c r="H5" i="4"/>
  <c r="H5" i="2"/>
  <c r="S5" i="2" s="1"/>
  <c r="H9" i="3"/>
  <c r="H6" i="3"/>
  <c r="H11" i="3"/>
  <c r="H8" i="3"/>
  <c r="H7" i="3"/>
  <c r="H5" i="3"/>
</calcChain>
</file>

<file path=xl/sharedStrings.xml><?xml version="1.0" encoding="utf-8"?>
<sst xmlns="http://schemas.openxmlformats.org/spreadsheetml/2006/main" count="4933" uniqueCount="554">
  <si>
    <t>Brinker</t>
  </si>
  <si>
    <t xml:space="preserve">Ashley </t>
  </si>
  <si>
    <t>Amber</t>
  </si>
  <si>
    <t>Aubrie</t>
  </si>
  <si>
    <t>Scott</t>
  </si>
  <si>
    <t>Julie</t>
  </si>
  <si>
    <t>Kristin</t>
  </si>
  <si>
    <t>Shane</t>
  </si>
  <si>
    <t>Cornman</t>
  </si>
  <si>
    <t>Sloan</t>
  </si>
  <si>
    <t>Patti</t>
  </si>
  <si>
    <t>Timko</t>
  </si>
  <si>
    <t>Missie</t>
  </si>
  <si>
    <t>Kira</t>
  </si>
  <si>
    <t>Karpinski</t>
  </si>
  <si>
    <t>Harlee</t>
  </si>
  <si>
    <t>Brehm</t>
  </si>
  <si>
    <t>Kim</t>
  </si>
  <si>
    <t>Rich</t>
  </si>
  <si>
    <t>Brook</t>
  </si>
  <si>
    <t>Carlee</t>
  </si>
  <si>
    <t>Mackenzie</t>
  </si>
  <si>
    <t>Arenth</t>
  </si>
  <si>
    <t>Tessa</t>
  </si>
  <si>
    <t>Shirey</t>
  </si>
  <si>
    <t>Abby</t>
  </si>
  <si>
    <t>Lynn</t>
  </si>
  <si>
    <t>Gracie</t>
  </si>
  <si>
    <t>McVeigh</t>
  </si>
  <si>
    <t>Adam</t>
  </si>
  <si>
    <t>Guiste</t>
  </si>
  <si>
    <t>Claypoole</t>
  </si>
  <si>
    <t>FIRST NAME</t>
  </si>
  <si>
    <t>LAST NAME</t>
  </si>
  <si>
    <t>PARTICIPATION</t>
  </si>
  <si>
    <t>PLACEMENT</t>
  </si>
  <si>
    <t>Summer Series #1</t>
  </si>
  <si>
    <t>June 26-28, 2020</t>
  </si>
  <si>
    <t>Summer Series #2</t>
  </si>
  <si>
    <t>Summer Series #3</t>
  </si>
  <si>
    <t>July 31-Aug 2, 2020</t>
  </si>
  <si>
    <t>August 21-23, 2020</t>
  </si>
  <si>
    <t>Elaina</t>
  </si>
  <si>
    <t>Cogley</t>
  </si>
  <si>
    <t>Gabby</t>
  </si>
  <si>
    <t>Oliver</t>
  </si>
  <si>
    <t>Shultz</t>
  </si>
  <si>
    <t>Lizzy</t>
  </si>
  <si>
    <t>Dillon</t>
  </si>
  <si>
    <t>Seth</t>
  </si>
  <si>
    <t>Grace</t>
  </si>
  <si>
    <t>Lydia</t>
  </si>
  <si>
    <t>Brittany</t>
  </si>
  <si>
    <t>Hanlan</t>
  </si>
  <si>
    <t>Ciesielski</t>
  </si>
  <si>
    <t>Paige</t>
  </si>
  <si>
    <t>Alivia</t>
  </si>
  <si>
    <t>Geibel</t>
  </si>
  <si>
    <t>Kaeli</t>
  </si>
  <si>
    <t>Lewis</t>
  </si>
  <si>
    <t>Moneray</t>
  </si>
  <si>
    <t>Nomi</t>
  </si>
  <si>
    <t>Milmaster</t>
  </si>
  <si>
    <t>34.089+5</t>
  </si>
  <si>
    <t>Bortz</t>
  </si>
  <si>
    <t xml:space="preserve">Lizzy </t>
  </si>
  <si>
    <t>30.083+5</t>
  </si>
  <si>
    <t>Harter</t>
  </si>
  <si>
    <t xml:space="preserve">Tessa </t>
  </si>
  <si>
    <t>Abbey</t>
  </si>
  <si>
    <t>43.938+5</t>
  </si>
  <si>
    <t>N/T</t>
  </si>
  <si>
    <t>TIME</t>
  </si>
  <si>
    <t>Friday, June 26, 2020</t>
  </si>
  <si>
    <t>FAHA Summer Series #1</t>
  </si>
  <si>
    <t xml:space="preserve">Oliver </t>
  </si>
  <si>
    <t>Kirpinski</t>
  </si>
  <si>
    <t>Riley</t>
  </si>
  <si>
    <t>Edwards</t>
  </si>
  <si>
    <t>Aubree</t>
  </si>
  <si>
    <t>Carr</t>
  </si>
  <si>
    <t>Brynn</t>
  </si>
  <si>
    <t>Glowacki</t>
  </si>
  <si>
    <t>Dusty</t>
  </si>
  <si>
    <t>Emrick</t>
  </si>
  <si>
    <t>Cheyenne</t>
  </si>
  <si>
    <t>Cramer</t>
  </si>
  <si>
    <t>23.071+5</t>
  </si>
  <si>
    <t>Ava</t>
  </si>
  <si>
    <t>26.317+5</t>
  </si>
  <si>
    <t>23.346+10</t>
  </si>
  <si>
    <t>Harmon</t>
  </si>
  <si>
    <t>Aleshia</t>
  </si>
  <si>
    <t>Hissem</t>
  </si>
  <si>
    <t>Brittney</t>
  </si>
  <si>
    <t>Kepple</t>
  </si>
  <si>
    <t>Tonya</t>
  </si>
  <si>
    <t>Marshall</t>
  </si>
  <si>
    <t xml:space="preserve">Samantha </t>
  </si>
  <si>
    <t>Murphy</t>
  </si>
  <si>
    <t>Jenna</t>
  </si>
  <si>
    <t>Adams</t>
  </si>
  <si>
    <t>19.733+5</t>
  </si>
  <si>
    <t>Courtney</t>
  </si>
  <si>
    <t>Deems</t>
  </si>
  <si>
    <t>19.985+5</t>
  </si>
  <si>
    <t>Paul</t>
  </si>
  <si>
    <t>21.154+5</t>
  </si>
  <si>
    <t>Spiering</t>
  </si>
  <si>
    <t>Michelle</t>
  </si>
  <si>
    <t>Klemm</t>
  </si>
  <si>
    <t>Victoria (Torie)</t>
  </si>
  <si>
    <t>10.359+5</t>
  </si>
  <si>
    <t>Corace</t>
  </si>
  <si>
    <t>Saturday, June 27, 2020</t>
  </si>
  <si>
    <t>Isabella</t>
  </si>
  <si>
    <t>Karissa</t>
  </si>
  <si>
    <t>King</t>
  </si>
  <si>
    <t>Mercy</t>
  </si>
  <si>
    <t>Bracken</t>
  </si>
  <si>
    <t>Rebecca</t>
  </si>
  <si>
    <t>Khylee</t>
  </si>
  <si>
    <t>Maglione</t>
  </si>
  <si>
    <t>Caleigh</t>
  </si>
  <si>
    <t>Anderson</t>
  </si>
  <si>
    <t>Madison</t>
  </si>
  <si>
    <t>Brehem</t>
  </si>
  <si>
    <t>Hope</t>
  </si>
  <si>
    <t>Dailey</t>
  </si>
  <si>
    <t>Judy</t>
  </si>
  <si>
    <t>Miller</t>
  </si>
  <si>
    <t>Wells</t>
  </si>
  <si>
    <t>Robin</t>
  </si>
  <si>
    <t>Crownover</t>
  </si>
  <si>
    <t xml:space="preserve">Lois </t>
  </si>
  <si>
    <t>MacDonald</t>
  </si>
  <si>
    <t>Veronica</t>
  </si>
  <si>
    <t>Heilveil</t>
  </si>
  <si>
    <t xml:space="preserve">Judy </t>
  </si>
  <si>
    <t>Kristen</t>
  </si>
  <si>
    <t>Lois</t>
  </si>
  <si>
    <t>Ginger</t>
  </si>
  <si>
    <t>Caldwell</t>
  </si>
  <si>
    <t>Lily</t>
  </si>
  <si>
    <t>Bristol</t>
  </si>
  <si>
    <t>Taylor</t>
  </si>
  <si>
    <t>McGuire</t>
  </si>
  <si>
    <t>Quinn</t>
  </si>
  <si>
    <t>Sofia</t>
  </si>
  <si>
    <t>Getty</t>
  </si>
  <si>
    <t>#1 Lead Line Showmanship (8 yrs &amp; Under)</t>
  </si>
  <si>
    <t>#2 Pee Wee Showmanship</t>
  </si>
  <si>
    <t>#4 Youth Showmanship</t>
  </si>
  <si>
    <t>#5 Adult Showmanship</t>
  </si>
  <si>
    <t>#6 Pony Halter (14.2 hands &amp; under)</t>
  </si>
  <si>
    <t>#7 Horse Halter (5 yrs &amp; over)</t>
  </si>
  <si>
    <t>#8 Ranch Horse Halter</t>
  </si>
  <si>
    <t>#9 Junior Horse Halter (4 yrs &amp; under)</t>
  </si>
  <si>
    <t>#10 Lead Line (8 yrs &amp; under)</t>
  </si>
  <si>
    <t>#11 Pee Wee Walk/Halt (10 yrs &amp; under)</t>
  </si>
  <si>
    <t>#12 Pee Wee English Pleasure (W/T)</t>
  </si>
  <si>
    <t>#13 Pee Wee English Horsemanship (W/T)</t>
  </si>
  <si>
    <t>#14 Pee Wee Western Pleasure (W/T)</t>
  </si>
  <si>
    <t>#15 Pee Wee Western Horsemanship (W/T)</t>
  </si>
  <si>
    <t>#17 Youth English Pleasure (W/T)</t>
  </si>
  <si>
    <t>#18 Adult English Pleasure (W/T)</t>
  </si>
  <si>
    <t>#19 Master English Pleasure (W/T)</t>
  </si>
  <si>
    <t>#20 Open English All Day Pleasure (W/T)</t>
  </si>
  <si>
    <t>#21 Youth English Pleasure (W/T/C)</t>
  </si>
  <si>
    <t>#22 Adult English Pleasure (W/T/C)</t>
  </si>
  <si>
    <t>#23 Open Equitation (W/T/C)</t>
  </si>
  <si>
    <t>#25 Youth Western Pleasure (W/T)</t>
  </si>
  <si>
    <t>Tiffani</t>
  </si>
  <si>
    <t>Scranton</t>
  </si>
  <si>
    <t>#26 Adult Western Pleasure (W/T)</t>
  </si>
  <si>
    <t>Ben</t>
  </si>
  <si>
    <t>#27 Masters Western Pleasure (W/T)</t>
  </si>
  <si>
    <t>Tracy</t>
  </si>
  <si>
    <t>Patty</t>
  </si>
  <si>
    <t>#28 5 &amp; under Horse Pleasure (W/T)</t>
  </si>
  <si>
    <t>Miranda</t>
  </si>
  <si>
    <t>Ballentine</t>
  </si>
  <si>
    <t>Ashley</t>
  </si>
  <si>
    <t>Madi</t>
  </si>
  <si>
    <t>#29 Open Western All Day Pleasure (W/T)</t>
  </si>
  <si>
    <t>#31 Adult Western Pleasure (W/T/C)</t>
  </si>
  <si>
    <t>#32 Open Western Horsemanship (W/T/C)</t>
  </si>
  <si>
    <t>#33a Open Ranch Pleasure (W/T)</t>
  </si>
  <si>
    <t>Heidi</t>
  </si>
  <si>
    <t>Cole</t>
  </si>
  <si>
    <t>#33 Open Ranch Pleasure Horse</t>
  </si>
  <si>
    <t xml:space="preserve">Heidi </t>
  </si>
  <si>
    <t>#34 Open Ranch Horse</t>
  </si>
  <si>
    <t>#35 Trail Class (Separate Arena)</t>
  </si>
  <si>
    <t>#39 Pee Wee Poles</t>
  </si>
  <si>
    <t>#40 Youth Poles</t>
  </si>
  <si>
    <t>#41 Adult Poles</t>
  </si>
  <si>
    <t>#42 Master Poles</t>
  </si>
  <si>
    <t>#44 Pee Wee Barrels</t>
  </si>
  <si>
    <t>#45 Youth Barrels</t>
  </si>
  <si>
    <t>#46 Adult Barrels</t>
  </si>
  <si>
    <t>#47 Master Barrels</t>
  </si>
  <si>
    <t>#48 Open Keyhole</t>
  </si>
  <si>
    <t>#49 Open Down &amp; Back</t>
  </si>
  <si>
    <t>Adeline</t>
  </si>
  <si>
    <t>Remaley</t>
  </si>
  <si>
    <t>Joshalyn</t>
  </si>
  <si>
    <t>Collini</t>
  </si>
  <si>
    <t>22.380+5</t>
  </si>
  <si>
    <t>Bish</t>
  </si>
  <si>
    <t>Jullian</t>
  </si>
  <si>
    <t>Artman</t>
  </si>
  <si>
    <t>25.725+5</t>
  </si>
  <si>
    <t>Emily</t>
  </si>
  <si>
    <t>Zdobinski</t>
  </si>
  <si>
    <t>Briana</t>
  </si>
  <si>
    <t>Huffman</t>
  </si>
  <si>
    <t>Ruthann</t>
  </si>
  <si>
    <t>FAHA Summer Series #2</t>
  </si>
  <si>
    <t>Beasley</t>
  </si>
  <si>
    <t>Sydney</t>
  </si>
  <si>
    <t>Joyce</t>
  </si>
  <si>
    <t>Afton</t>
  </si>
  <si>
    <t>Colder</t>
  </si>
  <si>
    <t>Lead Line</t>
  </si>
  <si>
    <t>19.568+5</t>
  </si>
  <si>
    <t>22.157+5</t>
  </si>
  <si>
    <t>23.040+5</t>
  </si>
  <si>
    <t>20.069+5</t>
  </si>
  <si>
    <t>23.278+5</t>
  </si>
  <si>
    <t>Billi Jo</t>
  </si>
  <si>
    <t>Jorgenson</t>
  </si>
  <si>
    <t>Jillian</t>
  </si>
  <si>
    <t>Snydey</t>
  </si>
  <si>
    <t>POINT TOTALS</t>
  </si>
  <si>
    <t>Sunday, June 28, 2020</t>
  </si>
  <si>
    <t>POINTS</t>
  </si>
  <si>
    <t>M/NM</t>
  </si>
  <si>
    <t>M</t>
  </si>
  <si>
    <t>NM</t>
  </si>
  <si>
    <t>TOTAL</t>
  </si>
  <si>
    <t>Julien</t>
  </si>
  <si>
    <t>Pacileo</t>
  </si>
  <si>
    <t>Katie</t>
  </si>
  <si>
    <t>Orr</t>
  </si>
  <si>
    <t>Kristi</t>
  </si>
  <si>
    <t>#30 Youth Western Pleasure (W/T/C)</t>
  </si>
  <si>
    <t>M/N</t>
  </si>
  <si>
    <t>Aly a/k/a Alyson</t>
  </si>
  <si>
    <t>Torie a/k/a Victoria</t>
  </si>
  <si>
    <t>Ally a/k/a Alyson</t>
  </si>
  <si>
    <t>Alyson a/k/a Ally</t>
  </si>
  <si>
    <t xml:space="preserve">Missie a/k/a Missi </t>
  </si>
  <si>
    <t>GRAND</t>
  </si>
  <si>
    <t>Kristin a/k/a Kristi</t>
  </si>
  <si>
    <t>Saturday, August 1, 2020</t>
  </si>
  <si>
    <t>Sunday, August 2, 2020</t>
  </si>
  <si>
    <t>Friday, July 31, 2020</t>
  </si>
  <si>
    <t>Age Division</t>
  </si>
  <si>
    <t>Pee Wee</t>
  </si>
  <si>
    <t>Youth</t>
  </si>
  <si>
    <t>Adult</t>
  </si>
  <si>
    <t>Master</t>
  </si>
  <si>
    <t>Aubrey</t>
  </si>
  <si>
    <t>Madelyn</t>
  </si>
  <si>
    <t>Cooper</t>
  </si>
  <si>
    <t>36.924+5</t>
  </si>
  <si>
    <t>Wesley</t>
  </si>
  <si>
    <t>Sammie</t>
  </si>
  <si>
    <t>Pronko</t>
  </si>
  <si>
    <t>Moxon</t>
  </si>
  <si>
    <t>Jasmine</t>
  </si>
  <si>
    <t>Keslar</t>
  </si>
  <si>
    <t>Addison</t>
  </si>
  <si>
    <t>Crytzer</t>
  </si>
  <si>
    <t>Chloe</t>
  </si>
  <si>
    <t>Ward</t>
  </si>
  <si>
    <t>Crielli</t>
  </si>
  <si>
    <t>Kerri</t>
  </si>
  <si>
    <t>Tiffany</t>
  </si>
  <si>
    <t>Blose</t>
  </si>
  <si>
    <t>Carrie</t>
  </si>
  <si>
    <t>Turner</t>
  </si>
  <si>
    <t>Joy</t>
  </si>
  <si>
    <t>Braunstein</t>
  </si>
  <si>
    <t>Hailey</t>
  </si>
  <si>
    <t>Lawrence</t>
  </si>
  <si>
    <t>18.311+5</t>
  </si>
  <si>
    <t>19.226+5</t>
  </si>
  <si>
    <t>20.520+15</t>
  </si>
  <si>
    <t>Autumn</t>
  </si>
  <si>
    <t>Thimans</t>
  </si>
  <si>
    <t>33.072+5</t>
  </si>
  <si>
    <t>Jake a/k/a Jack</t>
  </si>
  <si>
    <t>Audrina</t>
  </si>
  <si>
    <t>Bogley</t>
  </si>
  <si>
    <t xml:space="preserve">Madison </t>
  </si>
  <si>
    <t>George</t>
  </si>
  <si>
    <t>37.149+10</t>
  </si>
  <si>
    <t>Reefer</t>
  </si>
  <si>
    <t>30.108+5</t>
  </si>
  <si>
    <t>Wes a/k/a Wesley</t>
  </si>
  <si>
    <t>Anna</t>
  </si>
  <si>
    <t>Kilkeary</t>
  </si>
  <si>
    <t>Loughner</t>
  </si>
  <si>
    <t>Roni</t>
  </si>
  <si>
    <t>Kaufman</t>
  </si>
  <si>
    <t>Morgan</t>
  </si>
  <si>
    <t>Reese</t>
  </si>
  <si>
    <t>Euie</t>
  </si>
  <si>
    <t>Grantz</t>
  </si>
  <si>
    <t>Liz</t>
  </si>
  <si>
    <t>Leia</t>
  </si>
  <si>
    <t>Marissa</t>
  </si>
  <si>
    <t>Lydie</t>
  </si>
  <si>
    <t>28.940+5</t>
  </si>
  <si>
    <t>24.829+20</t>
  </si>
  <si>
    <t>Rita</t>
  </si>
  <si>
    <t>Houllion</t>
  </si>
  <si>
    <t>22.168+5</t>
  </si>
  <si>
    <t>26.302+10</t>
  </si>
  <si>
    <t>Evie</t>
  </si>
  <si>
    <t>Lydic</t>
  </si>
  <si>
    <t>Emma</t>
  </si>
  <si>
    <t>Augusta</t>
  </si>
  <si>
    <t>Weaver</t>
  </si>
  <si>
    <t>18.703+5</t>
  </si>
  <si>
    <t>21.346+5</t>
  </si>
  <si>
    <t>Erin</t>
  </si>
  <si>
    <t>19.536+5</t>
  </si>
  <si>
    <t>Kara</t>
  </si>
  <si>
    <t>Jones</t>
  </si>
  <si>
    <t>Dutty ???</t>
  </si>
  <si>
    <t>Missy</t>
  </si>
  <si>
    <t>Clay</t>
  </si>
  <si>
    <t>Hannah</t>
  </si>
  <si>
    <t>Hanna</t>
  </si>
  <si>
    <t>Heeter</t>
  </si>
  <si>
    <t>Foradora</t>
  </si>
  <si>
    <t>Maggie</t>
  </si>
  <si>
    <t>Leila</t>
  </si>
  <si>
    <t>McConaly</t>
  </si>
  <si>
    <t>Saundra</t>
  </si>
  <si>
    <t>Kozar</t>
  </si>
  <si>
    <t>Sally</t>
  </si>
  <si>
    <t>Knarr</t>
  </si>
  <si>
    <t>*</t>
  </si>
  <si>
    <t>Heather</t>
  </si>
  <si>
    <t>Corbett</t>
  </si>
  <si>
    <t xml:space="preserve">Faye </t>
  </si>
  <si>
    <t>Marie</t>
  </si>
  <si>
    <t>Addelyn</t>
  </si>
  <si>
    <t>Ritzert</t>
  </si>
  <si>
    <t>Addelynn</t>
  </si>
  <si>
    <t>Avera</t>
  </si>
  <si>
    <t>Aubren</t>
  </si>
  <si>
    <t>Kaylee</t>
  </si>
  <si>
    <t>Page</t>
  </si>
  <si>
    <t>Avery</t>
  </si>
  <si>
    <t>McConaley</t>
  </si>
  <si>
    <t>Zetta</t>
  </si>
  <si>
    <t>Stroup</t>
  </si>
  <si>
    <t>Charli</t>
  </si>
  <si>
    <t>Libby</t>
  </si>
  <si>
    <t xml:space="preserve">Heather </t>
  </si>
  <si>
    <t>Kassidi</t>
  </si>
  <si>
    <t>Good</t>
  </si>
  <si>
    <t>Deb</t>
  </si>
  <si>
    <t>Fleeger</t>
  </si>
  <si>
    <t>Faye</t>
  </si>
  <si>
    <t>Louann</t>
  </si>
  <si>
    <t>Carrillo</t>
  </si>
  <si>
    <t>Lauren</t>
  </si>
  <si>
    <t>Bacannan</t>
  </si>
  <si>
    <t>Charlotte</t>
  </si>
  <si>
    <t xml:space="preserve">* </t>
  </si>
  <si>
    <t>Aubrey a/k/a Aubrie a/k/a Aubren</t>
  </si>
  <si>
    <t xml:space="preserve">M </t>
  </si>
  <si>
    <t xml:space="preserve">Lauren </t>
  </si>
  <si>
    <t>Bucannon</t>
  </si>
  <si>
    <t>Luann</t>
  </si>
  <si>
    <t>Carillo</t>
  </si>
  <si>
    <t xml:space="preserve">Quinn </t>
  </si>
  <si>
    <t xml:space="preserve">Julien </t>
  </si>
  <si>
    <t>Jake</t>
  </si>
  <si>
    <t xml:space="preserve">Jake </t>
  </si>
  <si>
    <t>FAHA Summer Series #3</t>
  </si>
  <si>
    <t>Friday, August 21, 2020</t>
  </si>
  <si>
    <t>Saturday, August 22, 2020</t>
  </si>
  <si>
    <t>Saturday, August 21, 2020</t>
  </si>
  <si>
    <t>Sunday, August 22, 2020</t>
  </si>
  <si>
    <t>Brianna</t>
  </si>
  <si>
    <t>Sawinski</t>
  </si>
  <si>
    <t>Young</t>
  </si>
  <si>
    <t xml:space="preserve">Hunter </t>
  </si>
  <si>
    <t>Thomas</t>
  </si>
  <si>
    <t>Keriann</t>
  </si>
  <si>
    <t>Ryder</t>
  </si>
  <si>
    <t>Sadie</t>
  </si>
  <si>
    <t>33.938+5</t>
  </si>
  <si>
    <t>30.250+10</t>
  </si>
  <si>
    <t>25.72-42+15</t>
  </si>
  <si>
    <t>Cora</t>
  </si>
  <si>
    <t>Riggle</t>
  </si>
  <si>
    <t>Greyshock</t>
  </si>
  <si>
    <t>25.198+5</t>
  </si>
  <si>
    <t>26.660+5</t>
  </si>
  <si>
    <t>Gina</t>
  </si>
  <si>
    <t>Linda</t>
  </si>
  <si>
    <t>Hoesch</t>
  </si>
  <si>
    <t>Graham</t>
  </si>
  <si>
    <t>Hunter</t>
  </si>
  <si>
    <t xml:space="preserve">Addison </t>
  </si>
  <si>
    <t>Sophia</t>
  </si>
  <si>
    <t>Arabia</t>
  </si>
  <si>
    <t>Mariah</t>
  </si>
  <si>
    <t>17.429+5</t>
  </si>
  <si>
    <t>18.419+5</t>
  </si>
  <si>
    <t>18.469+5</t>
  </si>
  <si>
    <t>18.630+5</t>
  </si>
  <si>
    <t>22.471+5</t>
  </si>
  <si>
    <t>Pritts</t>
  </si>
  <si>
    <t>25.550+10</t>
  </si>
  <si>
    <t>Bria</t>
  </si>
  <si>
    <t>Kanas</t>
  </si>
  <si>
    <t>DeFelice</t>
  </si>
  <si>
    <t>Christie</t>
  </si>
  <si>
    <t>24.520+5</t>
  </si>
  <si>
    <t>23.492+10</t>
  </si>
  <si>
    <t>Megan</t>
  </si>
  <si>
    <t>Topanya</t>
  </si>
  <si>
    <t>Kelli</t>
  </si>
  <si>
    <t>Cinibulk</t>
  </si>
  <si>
    <t>Rhoades</t>
  </si>
  <si>
    <t>Cloe</t>
  </si>
  <si>
    <t>Carson</t>
  </si>
  <si>
    <t>Adessa</t>
  </si>
  <si>
    <t>Stiles</t>
  </si>
  <si>
    <t>Ruby</t>
  </si>
  <si>
    <t>27.913+5</t>
  </si>
  <si>
    <t>Josilyn</t>
  </si>
  <si>
    <t>Steffen</t>
  </si>
  <si>
    <t>28.054+5</t>
  </si>
  <si>
    <t>Abigale</t>
  </si>
  <si>
    <t>Emmylou</t>
  </si>
  <si>
    <t>Stevey</t>
  </si>
  <si>
    <t>Garris</t>
  </si>
  <si>
    <t>Reed</t>
  </si>
  <si>
    <t>Messer</t>
  </si>
  <si>
    <t>Ella</t>
  </si>
  <si>
    <t>Rizzo</t>
  </si>
  <si>
    <t>Haley</t>
  </si>
  <si>
    <t>Barrett</t>
  </si>
  <si>
    <t>Jamie</t>
  </si>
  <si>
    <t>Smith</t>
  </si>
  <si>
    <t>Grimm</t>
  </si>
  <si>
    <t>Mikalah</t>
  </si>
  <si>
    <t>Jamison</t>
  </si>
  <si>
    <t>Colgan</t>
  </si>
  <si>
    <t>Pearce</t>
  </si>
  <si>
    <t>Mendi</t>
  </si>
  <si>
    <t>Everly</t>
  </si>
  <si>
    <t>Stacy</t>
  </si>
  <si>
    <t>Jackson</t>
  </si>
  <si>
    <t>Lillie</t>
  </si>
  <si>
    <t>Gould</t>
  </si>
  <si>
    <t>Alicia</t>
  </si>
  <si>
    <t>Johnston</t>
  </si>
  <si>
    <t>Vernon</t>
  </si>
  <si>
    <t>30.692+5</t>
  </si>
  <si>
    <t>Mindy</t>
  </si>
  <si>
    <t>James</t>
  </si>
  <si>
    <t>21.798+5</t>
  </si>
  <si>
    <t>Shiock</t>
  </si>
  <si>
    <t>Sarah</t>
  </si>
  <si>
    <t>White</t>
  </si>
  <si>
    <t>18.528+5</t>
  </si>
  <si>
    <t>Jameson</t>
  </si>
  <si>
    <t>18.555+5</t>
  </si>
  <si>
    <t>18.793+5</t>
  </si>
  <si>
    <t>Makalah</t>
  </si>
  <si>
    <t>Halie</t>
  </si>
  <si>
    <t>Keefer</t>
  </si>
  <si>
    <t>Ferringer</t>
  </si>
  <si>
    <t>Carissa</t>
  </si>
  <si>
    <t>Centofanto</t>
  </si>
  <si>
    <t>Quentin</t>
  </si>
  <si>
    <t>Edge</t>
  </si>
  <si>
    <t>Amanda</t>
  </si>
  <si>
    <t>Galbraith</t>
  </si>
  <si>
    <t>10.045+5</t>
  </si>
  <si>
    <t>Meadow</t>
  </si>
  <si>
    <t>Lawther</t>
  </si>
  <si>
    <t>Alworth</t>
  </si>
  <si>
    <t>Hazel</t>
  </si>
  <si>
    <t>Eicher</t>
  </si>
  <si>
    <t>Willow</t>
  </si>
  <si>
    <t>Croyle</t>
  </si>
  <si>
    <t>Malaina</t>
  </si>
  <si>
    <t>Macosta</t>
  </si>
  <si>
    <t>Summer</t>
  </si>
  <si>
    <t>Shafer</t>
  </si>
  <si>
    <t>Donna</t>
  </si>
  <si>
    <t>Petonic</t>
  </si>
  <si>
    <t>Christine</t>
  </si>
  <si>
    <t>Danessa</t>
  </si>
  <si>
    <t>Petroni</t>
  </si>
  <si>
    <t>Christina</t>
  </si>
  <si>
    <t>Stephanie</t>
  </si>
  <si>
    <t>Forsythe</t>
  </si>
  <si>
    <t>Melissa</t>
  </si>
  <si>
    <t>Leiha</t>
  </si>
  <si>
    <t>Maddi</t>
  </si>
  <si>
    <t>Alexa</t>
  </si>
  <si>
    <t>Gahr</t>
  </si>
  <si>
    <t>Hritz</t>
  </si>
  <si>
    <t>Skylar</t>
  </si>
  <si>
    <t>Callen</t>
  </si>
  <si>
    <t>Chilcott</t>
  </si>
  <si>
    <t>Callie</t>
  </si>
  <si>
    <t>Kossan</t>
  </si>
  <si>
    <t>Penny</t>
  </si>
  <si>
    <t>Wiltrout</t>
  </si>
  <si>
    <t>Jeff</t>
  </si>
  <si>
    <t>Prescott</t>
  </si>
  <si>
    <t>Petranie</t>
  </si>
  <si>
    <t>Wayne</t>
  </si>
  <si>
    <t>Kayla</t>
  </si>
  <si>
    <t>Harris</t>
  </si>
  <si>
    <t>Calleigh</t>
  </si>
  <si>
    <t>Petronic</t>
  </si>
  <si>
    <t>Leaha</t>
  </si>
  <si>
    <t>Dominic</t>
  </si>
  <si>
    <t>Devyn</t>
  </si>
  <si>
    <t>Bailey</t>
  </si>
  <si>
    <t>Maddy</t>
  </si>
  <si>
    <t>Samantha</t>
  </si>
  <si>
    <t>Muth</t>
  </si>
  <si>
    <t>Aaliyah</t>
  </si>
  <si>
    <t>Anthony</t>
  </si>
  <si>
    <t>Abigale a/k/a Abby</t>
  </si>
  <si>
    <t>Brown</t>
  </si>
  <si>
    <t>Marli</t>
  </si>
  <si>
    <t>Finn</t>
  </si>
  <si>
    <t>Logsdon</t>
  </si>
  <si>
    <t>Clara</t>
  </si>
  <si>
    <t>Devlyn</t>
  </si>
  <si>
    <t>Franks</t>
  </si>
  <si>
    <t>Aly</t>
  </si>
  <si>
    <t>Cassidy</t>
  </si>
  <si>
    <t xml:space="preserve"> </t>
  </si>
  <si>
    <t xml:space="preserve">Total </t>
  </si>
  <si>
    <t>$$$$$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</si>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</sst>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"/>
    <numFmt numFmtId="165" formatCode="0.0000"/>
    <numFmt numFmtId="166" formatCode="_([$$-409]* #,##0.00_);_([$$-409]* \(#,##0.00\);_([$$-409]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rgb="FFC0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strike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trike/>
      <sz val="11"/>
      <color theme="5" tint="0.59999389629810485"/>
      <name val="Calibri"/>
      <family val="2"/>
      <scheme val="minor"/>
    </font>
    <font>
      <strike/>
      <sz val="11"/>
      <color theme="4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9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3" fillId="2" borderId="0" xfId="0" applyFont="1" applyFill="1" applyAlignment="1"/>
    <xf numFmtId="164" fontId="13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/>
    <xf numFmtId="0" fontId="13" fillId="2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9" fillId="0" borderId="0" xfId="0" applyFont="1" applyFill="1"/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27" fillId="0" borderId="0" xfId="1" applyNumberFormat="1" applyFont="1" applyAlignment="1"/>
    <xf numFmtId="166" fontId="28" fillId="0" borderId="0" xfId="1" applyNumberFormat="1" applyFont="1" applyAlignment="1">
      <alignment horizontal="center"/>
    </xf>
    <xf numFmtId="166" fontId="28" fillId="0" borderId="0" xfId="1" applyNumberFormat="1" applyFont="1" applyFill="1" applyAlignment="1">
      <alignment horizontal="center"/>
    </xf>
    <xf numFmtId="166" fontId="28" fillId="2" borderId="0" xfId="1" applyNumberFormat="1" applyFont="1" applyFill="1" applyAlignment="1">
      <alignment horizontal="center"/>
    </xf>
    <xf numFmtId="166" fontId="27" fillId="0" borderId="0" xfId="1" applyNumberFormat="1" applyFont="1" applyAlignment="1">
      <alignment horizontal="center"/>
    </xf>
    <xf numFmtId="166" fontId="29" fillId="0" borderId="0" xfId="1" applyNumberFormat="1" applyFont="1" applyAlignment="1">
      <alignment horizontal="center"/>
    </xf>
    <xf numFmtId="166" fontId="27" fillId="2" borderId="0" xfId="1" applyNumberFormat="1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44" fontId="27" fillId="0" borderId="0" xfId="0" applyNumberFormat="1" applyFont="1" applyBorder="1" applyAlignment="1"/>
    <xf numFmtId="44" fontId="27" fillId="0" borderId="0" xfId="1" applyNumberFormat="1" applyFont="1" applyAlignment="1">
      <alignment horizontal="center"/>
    </xf>
    <xf numFmtId="44" fontId="29" fillId="0" borderId="0" xfId="1" applyNumberFormat="1" applyFont="1" applyAlignment="1">
      <alignment horizontal="center"/>
    </xf>
    <xf numFmtId="44" fontId="2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/>
    <xf numFmtId="0" fontId="0" fillId="2" borderId="0" xfId="0" applyFill="1" applyAlignment="1"/>
    <xf numFmtId="0" fontId="17" fillId="2" borderId="0" xfId="0" applyFont="1" applyFill="1"/>
    <xf numFmtId="44" fontId="27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111"/>
  <sheetViews>
    <sheetView topLeftCell="A21" workbookViewId="0">
      <selection activeCell="K48" sqref="K48"/>
    </sheetView>
  </sheetViews>
  <sheetFormatPr defaultRowHeight="15" x14ac:dyDescent="0.25"/>
  <cols>
    <col min="1" max="1" width="30.85546875" style="112" bestFit="1" customWidth="1"/>
    <col min="2" max="2" width="11" style="112" bestFit="1" customWidth="1"/>
    <col min="3" max="3" width="8.7109375" style="112" customWidth="1"/>
    <col min="4" max="4" width="14.85546875" style="112" customWidth="1"/>
    <col min="5" max="5" width="11.5703125" style="112" customWidth="1"/>
    <col min="6" max="6" width="13.7109375" style="117" customWidth="1"/>
    <col min="7" max="7" width="14.85546875" style="112" customWidth="1"/>
    <col min="8" max="8" width="11.5703125" style="112" customWidth="1"/>
    <col min="9" max="9" width="13.7109375" style="117" customWidth="1"/>
    <col min="10" max="10" width="14.85546875" style="112" customWidth="1"/>
    <col min="11" max="11" width="11.5703125" style="112" customWidth="1"/>
    <col min="12" max="12" width="13.7109375" style="117" bestFit="1" customWidth="1"/>
    <col min="13" max="13" width="9.140625" style="113"/>
    <col min="14" max="14" width="9.140625" style="151"/>
    <col min="15" max="16384" width="9.140625" style="112"/>
  </cols>
  <sheetData>
    <row r="4" spans="1:17" x14ac:dyDescent="0.25">
      <c r="D4" s="158" t="s">
        <v>36</v>
      </c>
      <c r="E4" s="158"/>
      <c r="F4" s="158"/>
      <c r="G4" s="158" t="s">
        <v>38</v>
      </c>
      <c r="H4" s="158"/>
      <c r="I4" s="158"/>
      <c r="J4" s="158" t="s">
        <v>39</v>
      </c>
      <c r="K4" s="158"/>
      <c r="L4" s="158"/>
      <c r="M4" s="110"/>
      <c r="N4" s="148"/>
      <c r="O4" s="111"/>
      <c r="P4" s="111"/>
      <c r="Q4" s="111"/>
    </row>
    <row r="5" spans="1:17" x14ac:dyDescent="0.25">
      <c r="D5" s="159" t="s">
        <v>37</v>
      </c>
      <c r="E5" s="159"/>
      <c r="F5" s="159"/>
      <c r="G5" s="159" t="s">
        <v>40</v>
      </c>
      <c r="H5" s="159"/>
      <c r="I5" s="159"/>
      <c r="J5" s="159" t="s">
        <v>41</v>
      </c>
      <c r="K5" s="159"/>
      <c r="L5" s="159"/>
      <c r="M5" s="113" t="s">
        <v>253</v>
      </c>
      <c r="N5" s="149" t="s">
        <v>551</v>
      </c>
    </row>
    <row r="6" spans="1:17" s="114" customFormat="1" x14ac:dyDescent="0.25">
      <c r="A6" s="114" t="s">
        <v>32</v>
      </c>
      <c r="B6" s="114" t="s">
        <v>33</v>
      </c>
      <c r="C6" s="114" t="s">
        <v>237</v>
      </c>
      <c r="D6" s="114" t="s">
        <v>34</v>
      </c>
      <c r="E6" s="114" t="s">
        <v>35</v>
      </c>
      <c r="F6" s="115" t="s">
        <v>234</v>
      </c>
      <c r="G6" s="114" t="s">
        <v>34</v>
      </c>
      <c r="H6" s="114" t="s">
        <v>35</v>
      </c>
      <c r="I6" s="115" t="s">
        <v>234</v>
      </c>
      <c r="J6" s="114" t="s">
        <v>34</v>
      </c>
      <c r="K6" s="114" t="s">
        <v>35</v>
      </c>
      <c r="L6" s="115" t="s">
        <v>234</v>
      </c>
      <c r="M6" s="116" t="s">
        <v>240</v>
      </c>
      <c r="N6" s="150" t="s">
        <v>552</v>
      </c>
    </row>
    <row r="7" spans="1:17" x14ac:dyDescent="0.25">
      <c r="A7" s="124" t="s">
        <v>148</v>
      </c>
      <c r="B7" s="124" t="s">
        <v>149</v>
      </c>
      <c r="C7" s="124" t="s">
        <v>238</v>
      </c>
      <c r="D7" s="124">
        <v>7</v>
      </c>
      <c r="E7" s="124">
        <v>52</v>
      </c>
      <c r="F7" s="125">
        <f t="shared" ref="F7:F19" si="0">SUM(D7:E7)</f>
        <v>59</v>
      </c>
      <c r="G7" s="124">
        <f>1+1+1+1+1+1+1+1+1+1+1</f>
        <v>11</v>
      </c>
      <c r="H7" s="124">
        <f>3+3+12+12+12+10</f>
        <v>52</v>
      </c>
      <c r="I7" s="125">
        <f>G7+H7</f>
        <v>63</v>
      </c>
      <c r="J7" s="124">
        <v>11</v>
      </c>
      <c r="K7" s="124">
        <v>47</v>
      </c>
      <c r="L7" s="125">
        <f t="shared" ref="L7:L25" si="1">SUM(J7:K7)</f>
        <v>58</v>
      </c>
      <c r="M7" s="126">
        <f t="shared" ref="M7:M38" si="2">F7+I7+L7</f>
        <v>180</v>
      </c>
      <c r="N7" s="151">
        <f t="shared" ref="N7:N38" si="3">M7*3.2</f>
        <v>576</v>
      </c>
    </row>
    <row r="8" spans="1:17" x14ac:dyDescent="0.25">
      <c r="A8" s="124" t="s">
        <v>141</v>
      </c>
      <c r="B8" s="124" t="s">
        <v>142</v>
      </c>
      <c r="C8" s="124" t="s">
        <v>238</v>
      </c>
      <c r="D8" s="124">
        <f>2+1+2+1+2+2+2</f>
        <v>12</v>
      </c>
      <c r="E8" s="124">
        <f>9+11+6+9+11+9</f>
        <v>55</v>
      </c>
      <c r="F8" s="125">
        <f t="shared" si="0"/>
        <v>67</v>
      </c>
      <c r="G8" s="124">
        <f>1+1+1+1+1+1+1+1+1+1+1+1</f>
        <v>12</v>
      </c>
      <c r="H8" s="124">
        <f>11+10+12+10+2+6+6</f>
        <v>57</v>
      </c>
      <c r="I8" s="125">
        <f>G8+H8</f>
        <v>69</v>
      </c>
      <c r="J8" s="124">
        <v>9</v>
      </c>
      <c r="K8" s="124">
        <v>21</v>
      </c>
      <c r="L8" s="125">
        <f t="shared" si="1"/>
        <v>30</v>
      </c>
      <c r="M8" s="126">
        <f t="shared" si="2"/>
        <v>166</v>
      </c>
      <c r="N8" s="151">
        <f t="shared" si="3"/>
        <v>531.20000000000005</v>
      </c>
    </row>
    <row r="9" spans="1:17" x14ac:dyDescent="0.25">
      <c r="A9" s="124" t="s">
        <v>116</v>
      </c>
      <c r="B9" s="124" t="s">
        <v>117</v>
      </c>
      <c r="C9" s="124" t="s">
        <v>238</v>
      </c>
      <c r="D9" s="124">
        <v>6</v>
      </c>
      <c r="E9" s="124">
        <v>65</v>
      </c>
      <c r="F9" s="125">
        <f t="shared" si="0"/>
        <v>71</v>
      </c>
      <c r="G9" s="124"/>
      <c r="H9" s="124"/>
      <c r="I9" s="125"/>
      <c r="J9" s="124">
        <v>12</v>
      </c>
      <c r="K9" s="124">
        <v>71</v>
      </c>
      <c r="L9" s="125">
        <f t="shared" si="1"/>
        <v>83</v>
      </c>
      <c r="M9" s="126">
        <f t="shared" si="2"/>
        <v>154</v>
      </c>
      <c r="N9" s="151">
        <f t="shared" si="3"/>
        <v>492.8</v>
      </c>
    </row>
    <row r="10" spans="1:17" x14ac:dyDescent="0.25">
      <c r="A10" s="124" t="s">
        <v>69</v>
      </c>
      <c r="B10" s="124" t="s">
        <v>26</v>
      </c>
      <c r="C10" s="124" t="s">
        <v>238</v>
      </c>
      <c r="D10" s="124">
        <v>13</v>
      </c>
      <c r="E10" s="124">
        <v>52</v>
      </c>
      <c r="F10" s="125">
        <f t="shared" si="0"/>
        <v>65</v>
      </c>
      <c r="G10" s="124">
        <f>1+1+1+1+1+1+1+1+1</f>
        <v>9</v>
      </c>
      <c r="H10" s="124">
        <f>5+7+8</f>
        <v>20</v>
      </c>
      <c r="I10" s="125">
        <f>G10+H10</f>
        <v>29</v>
      </c>
      <c r="J10" s="124">
        <v>11</v>
      </c>
      <c r="K10" s="124">
        <v>27</v>
      </c>
      <c r="L10" s="125">
        <f t="shared" si="1"/>
        <v>38</v>
      </c>
      <c r="M10" s="126">
        <f t="shared" si="2"/>
        <v>132</v>
      </c>
      <c r="N10" s="151">
        <f t="shared" si="3"/>
        <v>422.40000000000003</v>
      </c>
    </row>
    <row r="11" spans="1:17" x14ac:dyDescent="0.25">
      <c r="A11" s="124" t="s">
        <v>136</v>
      </c>
      <c r="B11" s="124" t="s">
        <v>131</v>
      </c>
      <c r="C11" s="124" t="s">
        <v>238</v>
      </c>
      <c r="D11" s="124">
        <v>7</v>
      </c>
      <c r="E11" s="124">
        <v>35</v>
      </c>
      <c r="F11" s="125">
        <f t="shared" si="0"/>
        <v>42</v>
      </c>
      <c r="G11" s="124">
        <f>1+1+1+1+1+1+1+1+1</f>
        <v>9</v>
      </c>
      <c r="H11" s="124">
        <f>6+4+5+9</f>
        <v>24</v>
      </c>
      <c r="I11" s="125">
        <f>G11+H11</f>
        <v>33</v>
      </c>
      <c r="J11" s="124">
        <v>11</v>
      </c>
      <c r="K11" s="124">
        <v>34</v>
      </c>
      <c r="L11" s="125">
        <f t="shared" si="1"/>
        <v>45</v>
      </c>
      <c r="M11" s="126">
        <f t="shared" si="2"/>
        <v>120</v>
      </c>
      <c r="N11" s="151">
        <f t="shared" si="3"/>
        <v>384</v>
      </c>
    </row>
    <row r="12" spans="1:17" x14ac:dyDescent="0.25">
      <c r="A12" s="124" t="s">
        <v>129</v>
      </c>
      <c r="B12" s="124" t="s">
        <v>130</v>
      </c>
      <c r="C12" s="124" t="s">
        <v>238</v>
      </c>
      <c r="D12" s="124">
        <v>4</v>
      </c>
      <c r="E12" s="124">
        <v>22</v>
      </c>
      <c r="F12" s="125">
        <f t="shared" si="0"/>
        <v>26</v>
      </c>
      <c r="G12" s="124">
        <f>1+1+1+1+1+1+1+1+1+1+1</f>
        <v>11</v>
      </c>
      <c r="H12" s="124">
        <f>6+12+12+10+4+12</f>
        <v>56</v>
      </c>
      <c r="I12" s="125">
        <f>G12+H12</f>
        <v>67</v>
      </c>
      <c r="J12" s="124">
        <v>7</v>
      </c>
      <c r="K12" s="124">
        <v>13</v>
      </c>
      <c r="L12" s="125">
        <f t="shared" si="1"/>
        <v>20</v>
      </c>
      <c r="M12" s="126">
        <f t="shared" si="2"/>
        <v>113</v>
      </c>
      <c r="N12" s="151">
        <f t="shared" si="3"/>
        <v>361.6</v>
      </c>
    </row>
    <row r="13" spans="1:17" x14ac:dyDescent="0.25">
      <c r="A13" s="124" t="s">
        <v>77</v>
      </c>
      <c r="B13" s="124" t="s">
        <v>78</v>
      </c>
      <c r="C13" s="124" t="s">
        <v>238</v>
      </c>
      <c r="D13" s="124">
        <v>5</v>
      </c>
      <c r="E13" s="124">
        <v>40</v>
      </c>
      <c r="F13" s="125">
        <f t="shared" si="0"/>
        <v>45</v>
      </c>
      <c r="G13" s="124">
        <f>1+1+1+1+1+1+1+1</f>
        <v>8</v>
      </c>
      <c r="H13" s="124">
        <f>10+5+12+9</f>
        <v>36</v>
      </c>
      <c r="I13" s="125">
        <f>G13+H13</f>
        <v>44</v>
      </c>
      <c r="J13" s="124">
        <v>4</v>
      </c>
      <c r="K13" s="124">
        <v>19</v>
      </c>
      <c r="L13" s="125">
        <f t="shared" si="1"/>
        <v>23</v>
      </c>
      <c r="M13" s="126">
        <f t="shared" si="2"/>
        <v>112</v>
      </c>
      <c r="N13" s="151">
        <f t="shared" si="3"/>
        <v>358.40000000000003</v>
      </c>
    </row>
    <row r="14" spans="1:17" x14ac:dyDescent="0.25">
      <c r="A14" s="124" t="s">
        <v>140</v>
      </c>
      <c r="B14" s="124" t="s">
        <v>135</v>
      </c>
      <c r="C14" s="124" t="s">
        <v>238</v>
      </c>
      <c r="D14" s="124">
        <v>5</v>
      </c>
      <c r="E14" s="124">
        <v>26</v>
      </c>
      <c r="F14" s="125">
        <f t="shared" si="0"/>
        <v>31</v>
      </c>
      <c r="G14" s="124">
        <f>1+1+1+1+1+1+1+1+1</f>
        <v>9</v>
      </c>
      <c r="H14" s="124">
        <f>7+6+8+6+7</f>
        <v>34</v>
      </c>
      <c r="I14" s="125">
        <f>G14+H14</f>
        <v>43</v>
      </c>
      <c r="J14" s="124">
        <v>10</v>
      </c>
      <c r="K14" s="124">
        <v>22</v>
      </c>
      <c r="L14" s="125">
        <f t="shared" si="1"/>
        <v>32</v>
      </c>
      <c r="M14" s="126">
        <f t="shared" si="2"/>
        <v>106</v>
      </c>
      <c r="N14" s="151">
        <f t="shared" si="3"/>
        <v>339.20000000000005</v>
      </c>
    </row>
    <row r="15" spans="1:17" x14ac:dyDescent="0.25">
      <c r="A15" s="124" t="s">
        <v>121</v>
      </c>
      <c r="B15" s="124" t="s">
        <v>122</v>
      </c>
      <c r="C15" s="124" t="s">
        <v>238</v>
      </c>
      <c r="D15" s="124">
        <v>6</v>
      </c>
      <c r="E15" s="124">
        <v>36</v>
      </c>
      <c r="F15" s="125">
        <f t="shared" si="0"/>
        <v>42</v>
      </c>
      <c r="G15" s="124"/>
      <c r="H15" s="124"/>
      <c r="I15" s="125"/>
      <c r="J15" s="124">
        <v>12</v>
      </c>
      <c r="K15" s="124">
        <v>47</v>
      </c>
      <c r="L15" s="125">
        <f t="shared" si="1"/>
        <v>59</v>
      </c>
      <c r="M15" s="126">
        <f t="shared" si="2"/>
        <v>101</v>
      </c>
      <c r="N15" s="151">
        <f t="shared" si="3"/>
        <v>323.20000000000005</v>
      </c>
    </row>
    <row r="16" spans="1:17" x14ac:dyDescent="0.25">
      <c r="A16" s="124" t="s">
        <v>252</v>
      </c>
      <c r="B16" s="124" t="s">
        <v>106</v>
      </c>
      <c r="C16" s="124" t="s">
        <v>238</v>
      </c>
      <c r="D16" s="124">
        <v>8</v>
      </c>
      <c r="E16" s="124">
        <v>30</v>
      </c>
      <c r="F16" s="125">
        <f t="shared" si="0"/>
        <v>38</v>
      </c>
      <c r="G16" s="124">
        <f>1+1+1+1+1+1+1+1+1+1+1</f>
        <v>11</v>
      </c>
      <c r="H16" s="124">
        <f>10+2+5+8</f>
        <v>25</v>
      </c>
      <c r="I16" s="125">
        <f t="shared" ref="I16:I26" si="4">G16+H16</f>
        <v>36</v>
      </c>
      <c r="J16" s="124">
        <v>10</v>
      </c>
      <c r="K16" s="124">
        <v>17</v>
      </c>
      <c r="L16" s="125">
        <f t="shared" si="1"/>
        <v>27</v>
      </c>
      <c r="M16" s="126">
        <f t="shared" si="2"/>
        <v>101</v>
      </c>
      <c r="N16" s="151">
        <f t="shared" si="3"/>
        <v>323.20000000000005</v>
      </c>
    </row>
    <row r="17" spans="1:14" x14ac:dyDescent="0.25">
      <c r="A17" s="124" t="s">
        <v>115</v>
      </c>
      <c r="B17" s="124" t="s">
        <v>31</v>
      </c>
      <c r="C17" s="124" t="s">
        <v>238</v>
      </c>
      <c r="D17" s="124">
        <v>6</v>
      </c>
      <c r="E17" s="124">
        <v>12</v>
      </c>
      <c r="F17" s="125">
        <f t="shared" si="0"/>
        <v>18</v>
      </c>
      <c r="G17" s="124">
        <v>6</v>
      </c>
      <c r="H17" s="124">
        <f>12+12+12</f>
        <v>36</v>
      </c>
      <c r="I17" s="125">
        <f t="shared" si="4"/>
        <v>42</v>
      </c>
      <c r="J17" s="124">
        <v>6</v>
      </c>
      <c r="K17" s="124">
        <v>33</v>
      </c>
      <c r="L17" s="125">
        <f t="shared" si="1"/>
        <v>39</v>
      </c>
      <c r="M17" s="126">
        <f t="shared" si="2"/>
        <v>99</v>
      </c>
      <c r="N17" s="151">
        <f t="shared" si="3"/>
        <v>316.8</v>
      </c>
    </row>
    <row r="18" spans="1:14" x14ac:dyDescent="0.25">
      <c r="A18" s="124" t="s">
        <v>60</v>
      </c>
      <c r="B18" s="124" t="s">
        <v>57</v>
      </c>
      <c r="C18" s="124" t="s">
        <v>238</v>
      </c>
      <c r="D18" s="124">
        <v>4</v>
      </c>
      <c r="E18" s="124">
        <v>5</v>
      </c>
      <c r="F18" s="125">
        <f t="shared" si="0"/>
        <v>9</v>
      </c>
      <c r="G18" s="124">
        <f>1+1+1+1+1+1+1+1+1+1+1</f>
        <v>11</v>
      </c>
      <c r="H18" s="124">
        <f>11+3+3+10+9</f>
        <v>36</v>
      </c>
      <c r="I18" s="125">
        <f t="shared" si="4"/>
        <v>47</v>
      </c>
      <c r="J18" s="124">
        <v>11</v>
      </c>
      <c r="K18" s="124">
        <v>29</v>
      </c>
      <c r="L18" s="125">
        <f t="shared" si="1"/>
        <v>40</v>
      </c>
      <c r="M18" s="126">
        <f t="shared" si="2"/>
        <v>96</v>
      </c>
      <c r="N18" s="151">
        <f t="shared" si="3"/>
        <v>307.20000000000005</v>
      </c>
    </row>
    <row r="19" spans="1:14" x14ac:dyDescent="0.25">
      <c r="A19" s="124" t="s">
        <v>180</v>
      </c>
      <c r="B19" s="124" t="s">
        <v>181</v>
      </c>
      <c r="C19" s="124" t="s">
        <v>238</v>
      </c>
      <c r="D19" s="124">
        <v>8</v>
      </c>
      <c r="E19" s="124">
        <v>35</v>
      </c>
      <c r="F19" s="125">
        <f t="shared" si="0"/>
        <v>43</v>
      </c>
      <c r="G19" s="124">
        <v>10</v>
      </c>
      <c r="H19" s="124">
        <f>6+7+4+3</f>
        <v>20</v>
      </c>
      <c r="I19" s="125">
        <f t="shared" si="4"/>
        <v>30</v>
      </c>
      <c r="J19" s="124">
        <v>9</v>
      </c>
      <c r="K19" s="124">
        <v>11</v>
      </c>
      <c r="L19" s="125">
        <f t="shared" si="1"/>
        <v>20</v>
      </c>
      <c r="M19" s="126">
        <f t="shared" si="2"/>
        <v>93</v>
      </c>
      <c r="N19" s="151">
        <f t="shared" si="3"/>
        <v>297.60000000000002</v>
      </c>
    </row>
    <row r="20" spans="1:14" x14ac:dyDescent="0.25">
      <c r="A20" s="124" t="s">
        <v>344</v>
      </c>
      <c r="B20" s="124" t="s">
        <v>345</v>
      </c>
      <c r="C20" s="124" t="s">
        <v>238</v>
      </c>
      <c r="D20" s="124"/>
      <c r="E20" s="124"/>
      <c r="F20" s="125"/>
      <c r="G20" s="124">
        <v>4</v>
      </c>
      <c r="H20" s="124">
        <f>6+5+6</f>
        <v>17</v>
      </c>
      <c r="I20" s="125">
        <f t="shared" si="4"/>
        <v>21</v>
      </c>
      <c r="J20" s="124">
        <v>14</v>
      </c>
      <c r="K20" s="124">
        <v>48</v>
      </c>
      <c r="L20" s="125">
        <f t="shared" si="1"/>
        <v>62</v>
      </c>
      <c r="M20" s="126">
        <f t="shared" si="2"/>
        <v>83</v>
      </c>
      <c r="N20" s="151">
        <f t="shared" si="3"/>
        <v>265.60000000000002</v>
      </c>
    </row>
    <row r="21" spans="1:14" x14ac:dyDescent="0.25">
      <c r="A21" s="124" t="s">
        <v>61</v>
      </c>
      <c r="B21" s="124" t="s">
        <v>62</v>
      </c>
      <c r="C21" s="124" t="s">
        <v>238</v>
      </c>
      <c r="D21" s="124">
        <v>8</v>
      </c>
      <c r="E21" s="124">
        <v>13</v>
      </c>
      <c r="F21" s="125">
        <f t="shared" ref="F21:F26" si="5">SUM(D21:E21)</f>
        <v>21</v>
      </c>
      <c r="G21" s="124">
        <f>1+1+1+1+1+1+1+1+1+1+1+1+1+1+1+1</f>
        <v>16</v>
      </c>
      <c r="H21" s="124">
        <f>7+2+12+3+2</f>
        <v>26</v>
      </c>
      <c r="I21" s="125">
        <f t="shared" si="4"/>
        <v>42</v>
      </c>
      <c r="J21" s="124">
        <v>6</v>
      </c>
      <c r="K21" s="124">
        <v>14</v>
      </c>
      <c r="L21" s="125">
        <f t="shared" si="1"/>
        <v>20</v>
      </c>
      <c r="M21" s="126">
        <f t="shared" si="2"/>
        <v>83</v>
      </c>
      <c r="N21" s="151">
        <f t="shared" si="3"/>
        <v>265.60000000000002</v>
      </c>
    </row>
    <row r="22" spans="1:14" x14ac:dyDescent="0.25">
      <c r="A22" s="124" t="s">
        <v>10</v>
      </c>
      <c r="B22" s="124" t="s">
        <v>11</v>
      </c>
      <c r="C22" s="124" t="s">
        <v>238</v>
      </c>
      <c r="D22" s="124">
        <v>3</v>
      </c>
      <c r="E22" s="124">
        <v>9</v>
      </c>
      <c r="F22" s="125">
        <f t="shared" si="5"/>
        <v>12</v>
      </c>
      <c r="G22" s="124">
        <f>1+1+1+1+1+1+1+1+1+1</f>
        <v>10</v>
      </c>
      <c r="H22" s="124">
        <f>10+8+8</f>
        <v>26</v>
      </c>
      <c r="I22" s="125">
        <f t="shared" si="4"/>
        <v>36</v>
      </c>
      <c r="J22" s="124">
        <v>9</v>
      </c>
      <c r="K22" s="124">
        <v>26</v>
      </c>
      <c r="L22" s="125">
        <f t="shared" si="1"/>
        <v>35</v>
      </c>
      <c r="M22" s="126">
        <f t="shared" si="2"/>
        <v>83</v>
      </c>
      <c r="N22" s="151">
        <f t="shared" si="3"/>
        <v>265.60000000000002</v>
      </c>
    </row>
    <row r="23" spans="1:14" x14ac:dyDescent="0.25">
      <c r="A23" s="124" t="s">
        <v>27</v>
      </c>
      <c r="B23" s="124" t="s">
        <v>28</v>
      </c>
      <c r="C23" s="124" t="s">
        <v>238</v>
      </c>
      <c r="D23" s="124">
        <v>4</v>
      </c>
      <c r="E23" s="124">
        <v>10</v>
      </c>
      <c r="F23" s="125">
        <f t="shared" si="5"/>
        <v>14</v>
      </c>
      <c r="G23" s="124">
        <f>1+1+1+1+1+1+1+1+1+1</f>
        <v>10</v>
      </c>
      <c r="H23" s="124">
        <f>2+2+3+4+4</f>
        <v>15</v>
      </c>
      <c r="I23" s="125">
        <f t="shared" si="4"/>
        <v>25</v>
      </c>
      <c r="J23" s="124">
        <v>15</v>
      </c>
      <c r="K23" s="124">
        <v>25</v>
      </c>
      <c r="L23" s="125">
        <f t="shared" si="1"/>
        <v>40</v>
      </c>
      <c r="M23" s="126">
        <f t="shared" si="2"/>
        <v>79</v>
      </c>
      <c r="N23" s="151">
        <f t="shared" si="3"/>
        <v>252.8</v>
      </c>
    </row>
    <row r="24" spans="1:14" x14ac:dyDescent="0.25">
      <c r="A24" s="124" t="s">
        <v>29</v>
      </c>
      <c r="B24" s="124" t="s">
        <v>30</v>
      </c>
      <c r="C24" s="124" t="s">
        <v>238</v>
      </c>
      <c r="D24" s="124">
        <v>4</v>
      </c>
      <c r="E24" s="124">
        <v>34</v>
      </c>
      <c r="F24" s="125">
        <f t="shared" si="5"/>
        <v>38</v>
      </c>
      <c r="G24" s="124">
        <f>1+1+1+1</f>
        <v>4</v>
      </c>
      <c r="H24" s="124">
        <f>12+3</f>
        <v>15</v>
      </c>
      <c r="I24" s="125">
        <f t="shared" si="4"/>
        <v>19</v>
      </c>
      <c r="J24" s="124">
        <v>3</v>
      </c>
      <c r="K24" s="124">
        <v>18</v>
      </c>
      <c r="L24" s="125">
        <f t="shared" si="1"/>
        <v>21</v>
      </c>
      <c r="M24" s="126">
        <f t="shared" si="2"/>
        <v>78</v>
      </c>
      <c r="N24" s="151">
        <f t="shared" si="3"/>
        <v>249.60000000000002</v>
      </c>
    </row>
    <row r="25" spans="1:14" x14ac:dyDescent="0.25">
      <c r="A25" s="124" t="s">
        <v>132</v>
      </c>
      <c r="B25" s="124" t="s">
        <v>133</v>
      </c>
      <c r="C25" s="124" t="s">
        <v>238</v>
      </c>
      <c r="D25" s="124">
        <v>3</v>
      </c>
      <c r="E25" s="124">
        <v>11</v>
      </c>
      <c r="F25" s="125">
        <f t="shared" si="5"/>
        <v>14</v>
      </c>
      <c r="G25" s="124">
        <f>1+1+1+1+1+1+1+1+1+1+1+1+1+1+1+1</f>
        <v>16</v>
      </c>
      <c r="H25" s="124"/>
      <c r="I25" s="125">
        <f t="shared" si="4"/>
        <v>16</v>
      </c>
      <c r="J25" s="124">
        <v>9</v>
      </c>
      <c r="K25" s="124">
        <v>38</v>
      </c>
      <c r="L25" s="125">
        <f t="shared" si="1"/>
        <v>47</v>
      </c>
      <c r="M25" s="126">
        <f t="shared" si="2"/>
        <v>77</v>
      </c>
      <c r="N25" s="151">
        <f t="shared" si="3"/>
        <v>246.4</v>
      </c>
    </row>
    <row r="26" spans="1:14" x14ac:dyDescent="0.25">
      <c r="A26" s="124" t="s">
        <v>21</v>
      </c>
      <c r="B26" s="124" t="s">
        <v>31</v>
      </c>
      <c r="C26" s="124" t="s">
        <v>238</v>
      </c>
      <c r="D26" s="124">
        <v>3</v>
      </c>
      <c r="E26" s="124">
        <v>28</v>
      </c>
      <c r="F26" s="125">
        <f t="shared" si="5"/>
        <v>31</v>
      </c>
      <c r="G26" s="124">
        <f>1+1+1+1+1+1+1+1+1</f>
        <v>9</v>
      </c>
      <c r="H26" s="124">
        <f>5+4+9+9+6</f>
        <v>33</v>
      </c>
      <c r="I26" s="125">
        <f t="shared" si="4"/>
        <v>42</v>
      </c>
      <c r="J26" s="124"/>
      <c r="K26" s="124"/>
      <c r="L26" s="125"/>
      <c r="M26" s="126">
        <f t="shared" si="2"/>
        <v>73</v>
      </c>
      <c r="N26" s="151">
        <f t="shared" si="3"/>
        <v>233.60000000000002</v>
      </c>
    </row>
    <row r="27" spans="1:14" x14ac:dyDescent="0.25">
      <c r="A27" s="124" t="s">
        <v>118</v>
      </c>
      <c r="B27" s="124" t="s">
        <v>119</v>
      </c>
      <c r="C27" s="124" t="s">
        <v>238</v>
      </c>
      <c r="D27" s="124">
        <f>1+1+1+1+1+1+1</f>
        <v>7</v>
      </c>
      <c r="E27" s="124">
        <f>2+3+3+3+6</f>
        <v>17</v>
      </c>
      <c r="F27" s="125">
        <v>24</v>
      </c>
      <c r="G27" s="124">
        <f>1+1+1+1+1+1+1+1</f>
        <v>8</v>
      </c>
      <c r="H27" s="124">
        <f>3+4+8+3+5+3</f>
        <v>26</v>
      </c>
      <c r="I27" s="125">
        <v>34</v>
      </c>
      <c r="J27" s="124">
        <v>7</v>
      </c>
      <c r="K27" s="124">
        <v>4</v>
      </c>
      <c r="L27" s="125">
        <v>11</v>
      </c>
      <c r="M27" s="126">
        <f t="shared" si="2"/>
        <v>69</v>
      </c>
      <c r="N27" s="151">
        <f t="shared" si="3"/>
        <v>220.8</v>
      </c>
    </row>
    <row r="28" spans="1:14" x14ac:dyDescent="0.25">
      <c r="A28" s="124" t="s">
        <v>83</v>
      </c>
      <c r="B28" s="124" t="s">
        <v>84</v>
      </c>
      <c r="C28" s="124" t="s">
        <v>238</v>
      </c>
      <c r="D28" s="124">
        <v>1</v>
      </c>
      <c r="E28" s="124">
        <v>4</v>
      </c>
      <c r="F28" s="125">
        <v>5</v>
      </c>
      <c r="G28" s="124">
        <v>6</v>
      </c>
      <c r="H28" s="124">
        <f>11+5+8+12</f>
        <v>36</v>
      </c>
      <c r="I28" s="125">
        <f>6+36</f>
        <v>42</v>
      </c>
      <c r="J28" s="124">
        <v>6</v>
      </c>
      <c r="K28" s="124">
        <v>12</v>
      </c>
      <c r="L28" s="125">
        <f>SUM(J28:K28)</f>
        <v>18</v>
      </c>
      <c r="M28" s="126">
        <f t="shared" si="2"/>
        <v>65</v>
      </c>
      <c r="N28" s="151">
        <f t="shared" si="3"/>
        <v>208</v>
      </c>
    </row>
    <row r="29" spans="1:14" x14ac:dyDescent="0.25">
      <c r="A29" s="131" t="s">
        <v>123</v>
      </c>
      <c r="B29" s="131" t="s">
        <v>124</v>
      </c>
      <c r="C29" s="131" t="s">
        <v>238</v>
      </c>
      <c r="D29" s="131">
        <v>8</v>
      </c>
      <c r="E29" s="131">
        <v>47</v>
      </c>
      <c r="F29" s="117">
        <f>SUM(D29:E29)</f>
        <v>55</v>
      </c>
      <c r="G29" s="131"/>
      <c r="H29" s="131"/>
      <c r="J29" s="131">
        <v>3</v>
      </c>
      <c r="K29" s="131">
        <v>5</v>
      </c>
      <c r="L29" s="117">
        <f>SUM(J29:K29)</f>
        <v>8</v>
      </c>
      <c r="M29" s="113">
        <f t="shared" si="2"/>
        <v>63</v>
      </c>
      <c r="N29" s="151">
        <f t="shared" si="3"/>
        <v>201.60000000000002</v>
      </c>
    </row>
    <row r="30" spans="1:14" x14ac:dyDescent="0.25">
      <c r="A30" s="124" t="s">
        <v>9</v>
      </c>
      <c r="B30" s="124" t="s">
        <v>8</v>
      </c>
      <c r="C30" s="124" t="s">
        <v>238</v>
      </c>
      <c r="D30" s="124">
        <v>3</v>
      </c>
      <c r="E30" s="124">
        <v>17</v>
      </c>
      <c r="F30" s="125">
        <f>SUM(D30:E30)</f>
        <v>20</v>
      </c>
      <c r="G30" s="124">
        <f>1+1+1+1+1+1</f>
        <v>6</v>
      </c>
      <c r="H30" s="124">
        <f>3+11+8</f>
        <v>22</v>
      </c>
      <c r="I30" s="125">
        <f>G30+H30</f>
        <v>28</v>
      </c>
      <c r="J30" s="124">
        <v>3</v>
      </c>
      <c r="K30" s="124">
        <v>10</v>
      </c>
      <c r="L30" s="125">
        <f>SUM(J30:K30)</f>
        <v>13</v>
      </c>
      <c r="M30" s="126">
        <f t="shared" si="2"/>
        <v>61</v>
      </c>
      <c r="N30" s="151">
        <f t="shared" si="3"/>
        <v>195.20000000000002</v>
      </c>
    </row>
    <row r="31" spans="1:14" x14ac:dyDescent="0.25">
      <c r="A31" s="112" t="s">
        <v>519</v>
      </c>
      <c r="B31" s="112" t="s">
        <v>520</v>
      </c>
      <c r="C31" s="112" t="s">
        <v>238</v>
      </c>
      <c r="J31" s="112">
        <v>11</v>
      </c>
      <c r="K31" s="112">
        <v>45</v>
      </c>
      <c r="L31" s="117">
        <f>SUM(J31:K31)</f>
        <v>56</v>
      </c>
      <c r="M31" s="113">
        <f t="shared" si="2"/>
        <v>56</v>
      </c>
      <c r="N31" s="151">
        <f t="shared" si="3"/>
        <v>179.20000000000002</v>
      </c>
    </row>
    <row r="32" spans="1:14" x14ac:dyDescent="0.25">
      <c r="A32" s="124" t="s">
        <v>45</v>
      </c>
      <c r="B32" s="124" t="s">
        <v>46</v>
      </c>
      <c r="C32" s="124" t="s">
        <v>238</v>
      </c>
      <c r="D32" s="124">
        <v>2</v>
      </c>
      <c r="E32" s="124">
        <v>25</v>
      </c>
      <c r="F32" s="125">
        <f t="shared" ref="F32:F38" si="6">SUM(D32:E32)</f>
        <v>27</v>
      </c>
      <c r="G32" s="124">
        <f>1+1+1+1+1+1+1+1+1+1+1+1+1+1+1+1</f>
        <v>16</v>
      </c>
      <c r="H32" s="124">
        <v>5</v>
      </c>
      <c r="I32" s="125">
        <f t="shared" ref="I32:I38" si="7">G32+H32</f>
        <v>21</v>
      </c>
      <c r="J32" s="124">
        <v>6</v>
      </c>
      <c r="K32" s="124"/>
      <c r="L32" s="125">
        <f>SUM(J32:K32)</f>
        <v>6</v>
      </c>
      <c r="M32" s="126">
        <f t="shared" si="2"/>
        <v>54</v>
      </c>
      <c r="N32" s="151">
        <f t="shared" si="3"/>
        <v>172.8</v>
      </c>
    </row>
    <row r="33" spans="1:14" x14ac:dyDescent="0.25">
      <c r="A33" s="124" t="s">
        <v>1</v>
      </c>
      <c r="B33" s="124" t="s">
        <v>8</v>
      </c>
      <c r="C33" s="124" t="s">
        <v>238</v>
      </c>
      <c r="D33" s="124">
        <v>3</v>
      </c>
      <c r="E33" s="124">
        <v>13</v>
      </c>
      <c r="F33" s="125">
        <f t="shared" si="6"/>
        <v>16</v>
      </c>
      <c r="G33" s="124">
        <f>1+1+1+1+1+1</f>
        <v>6</v>
      </c>
      <c r="H33" s="124">
        <f>9+5+8</f>
        <v>22</v>
      </c>
      <c r="I33" s="125">
        <f t="shared" si="7"/>
        <v>28</v>
      </c>
      <c r="J33" s="124">
        <v>6</v>
      </c>
      <c r="K33" s="124">
        <v>3</v>
      </c>
      <c r="L33" s="125">
        <v>9</v>
      </c>
      <c r="M33" s="126">
        <f t="shared" si="2"/>
        <v>53</v>
      </c>
      <c r="N33" s="151">
        <f t="shared" si="3"/>
        <v>169.60000000000002</v>
      </c>
    </row>
    <row r="34" spans="1:14" x14ac:dyDescent="0.25">
      <c r="A34" s="124" t="s">
        <v>7</v>
      </c>
      <c r="B34" s="124" t="s">
        <v>8</v>
      </c>
      <c r="C34" s="124" t="s">
        <v>238</v>
      </c>
      <c r="D34" s="124">
        <v>4</v>
      </c>
      <c r="E34" s="124">
        <v>17</v>
      </c>
      <c r="F34" s="125">
        <f t="shared" si="6"/>
        <v>21</v>
      </c>
      <c r="G34" s="124">
        <v>16</v>
      </c>
      <c r="H34" s="124"/>
      <c r="I34" s="125">
        <f t="shared" si="7"/>
        <v>16</v>
      </c>
      <c r="J34" s="124">
        <v>8</v>
      </c>
      <c r="K34" s="124">
        <v>8</v>
      </c>
      <c r="L34" s="125">
        <f>SUM(J34:K34)</f>
        <v>16</v>
      </c>
      <c r="M34" s="126">
        <f t="shared" si="2"/>
        <v>53</v>
      </c>
      <c r="N34" s="151">
        <f t="shared" si="3"/>
        <v>169.60000000000002</v>
      </c>
    </row>
    <row r="35" spans="1:14" x14ac:dyDescent="0.25">
      <c r="A35" s="124" t="s">
        <v>56</v>
      </c>
      <c r="B35" s="124" t="s">
        <v>57</v>
      </c>
      <c r="C35" s="124" t="s">
        <v>238</v>
      </c>
      <c r="D35" s="124">
        <v>2</v>
      </c>
      <c r="E35" s="124">
        <v>7</v>
      </c>
      <c r="F35" s="125">
        <f t="shared" si="6"/>
        <v>9</v>
      </c>
      <c r="G35" s="124">
        <f>1+1+1+1</f>
        <v>4</v>
      </c>
      <c r="H35" s="124">
        <f>11+9</f>
        <v>20</v>
      </c>
      <c r="I35" s="125">
        <f t="shared" si="7"/>
        <v>24</v>
      </c>
      <c r="J35" s="124">
        <v>5</v>
      </c>
      <c r="K35" s="124">
        <v>15</v>
      </c>
      <c r="L35" s="125">
        <v>20</v>
      </c>
      <c r="M35" s="126">
        <f t="shared" si="2"/>
        <v>53</v>
      </c>
      <c r="N35" s="151">
        <f t="shared" si="3"/>
        <v>169.60000000000002</v>
      </c>
    </row>
    <row r="36" spans="1:14" x14ac:dyDescent="0.25">
      <c r="A36" s="124" t="s">
        <v>206</v>
      </c>
      <c r="B36" s="124" t="s">
        <v>207</v>
      </c>
      <c r="C36" s="124" t="s">
        <v>238</v>
      </c>
      <c r="D36" s="124">
        <v>2</v>
      </c>
      <c r="E36" s="124">
        <v>13</v>
      </c>
      <c r="F36" s="125">
        <f t="shared" si="6"/>
        <v>15</v>
      </c>
      <c r="G36" s="124">
        <f>1+1+1+1</f>
        <v>4</v>
      </c>
      <c r="H36" s="124">
        <v>6</v>
      </c>
      <c r="I36" s="125">
        <f t="shared" si="7"/>
        <v>10</v>
      </c>
      <c r="J36" s="124">
        <v>7</v>
      </c>
      <c r="K36" s="124">
        <v>20</v>
      </c>
      <c r="L36" s="125">
        <f>SUM(J36:K36)</f>
        <v>27</v>
      </c>
      <c r="M36" s="126">
        <f t="shared" si="2"/>
        <v>52</v>
      </c>
      <c r="N36" s="151">
        <f t="shared" si="3"/>
        <v>166.4</v>
      </c>
    </row>
    <row r="37" spans="1:14" x14ac:dyDescent="0.25">
      <c r="A37" s="124" t="s">
        <v>23</v>
      </c>
      <c r="B37" s="124" t="s">
        <v>24</v>
      </c>
      <c r="C37" s="124" t="s">
        <v>238</v>
      </c>
      <c r="D37" s="124">
        <v>4</v>
      </c>
      <c r="E37" s="124">
        <v>9</v>
      </c>
      <c r="F37" s="125">
        <f t="shared" si="6"/>
        <v>13</v>
      </c>
      <c r="G37" s="124">
        <f>1+1+1+1+1</f>
        <v>5</v>
      </c>
      <c r="H37" s="124">
        <v>10</v>
      </c>
      <c r="I37" s="125">
        <f t="shared" si="7"/>
        <v>15</v>
      </c>
      <c r="J37" s="124">
        <v>6</v>
      </c>
      <c r="K37" s="124">
        <v>18</v>
      </c>
      <c r="L37" s="125">
        <f>SUM(J37:K37)</f>
        <v>24</v>
      </c>
      <c r="M37" s="126">
        <f t="shared" si="2"/>
        <v>52</v>
      </c>
      <c r="N37" s="151">
        <f t="shared" si="3"/>
        <v>166.4</v>
      </c>
    </row>
    <row r="38" spans="1:14" x14ac:dyDescent="0.25">
      <c r="A38" s="124" t="s">
        <v>47</v>
      </c>
      <c r="B38" s="124" t="s">
        <v>48</v>
      </c>
      <c r="C38" s="124" t="s">
        <v>238</v>
      </c>
      <c r="D38" s="124">
        <v>6</v>
      </c>
      <c r="E38" s="124">
        <v>12</v>
      </c>
      <c r="F38" s="125">
        <f t="shared" si="6"/>
        <v>18</v>
      </c>
      <c r="G38" s="124">
        <f>1+1+1+1+1+1+1+1</f>
        <v>8</v>
      </c>
      <c r="H38" s="124">
        <v>4</v>
      </c>
      <c r="I38" s="125">
        <f t="shared" si="7"/>
        <v>12</v>
      </c>
      <c r="J38" s="124">
        <v>7</v>
      </c>
      <c r="K38" s="124">
        <v>9</v>
      </c>
      <c r="L38" s="125">
        <f>SUM(J38:K38)</f>
        <v>16</v>
      </c>
      <c r="M38" s="126">
        <f t="shared" si="2"/>
        <v>46</v>
      </c>
      <c r="N38" s="151">
        <f t="shared" si="3"/>
        <v>147.20000000000002</v>
      </c>
    </row>
    <row r="39" spans="1:14" x14ac:dyDescent="0.25">
      <c r="A39" s="128" t="s">
        <v>342</v>
      </c>
      <c r="B39" s="128" t="s">
        <v>343</v>
      </c>
      <c r="C39" s="128" t="s">
        <v>238</v>
      </c>
      <c r="D39" s="128"/>
      <c r="E39" s="128"/>
      <c r="G39" s="128">
        <v>4</v>
      </c>
      <c r="H39" s="128">
        <f>5+4+6+6</f>
        <v>21</v>
      </c>
      <c r="I39" s="117">
        <v>25</v>
      </c>
      <c r="J39" s="128">
        <v>4</v>
      </c>
      <c r="K39" s="128">
        <v>16</v>
      </c>
      <c r="L39" s="117">
        <v>20</v>
      </c>
      <c r="M39" s="113">
        <f t="shared" ref="M39:M70" si="8">F39+I39+L39</f>
        <v>45</v>
      </c>
      <c r="N39" s="151">
        <f t="shared" ref="N39:N70" si="9">M39*3.2</f>
        <v>144</v>
      </c>
    </row>
    <row r="40" spans="1:14" x14ac:dyDescent="0.25">
      <c r="A40" s="124" t="s">
        <v>382</v>
      </c>
      <c r="B40" s="124" t="s">
        <v>119</v>
      </c>
      <c r="C40" s="124" t="s">
        <v>238</v>
      </c>
      <c r="D40" s="124">
        <f>1+1+1+1</f>
        <v>4</v>
      </c>
      <c r="E40" s="124">
        <v>8</v>
      </c>
      <c r="F40" s="125">
        <v>12</v>
      </c>
      <c r="G40" s="124">
        <f>1+1+1+1</f>
        <v>4</v>
      </c>
      <c r="H40" s="124">
        <v>4</v>
      </c>
      <c r="I40" s="125">
        <v>8</v>
      </c>
      <c r="J40" s="124">
        <v>6</v>
      </c>
      <c r="K40" s="124">
        <v>18</v>
      </c>
      <c r="L40" s="125">
        <v>24</v>
      </c>
      <c r="M40" s="126">
        <f t="shared" si="8"/>
        <v>44</v>
      </c>
      <c r="N40" s="151">
        <f t="shared" si="9"/>
        <v>140.80000000000001</v>
      </c>
    </row>
    <row r="41" spans="1:14" x14ac:dyDescent="0.25">
      <c r="A41" s="124" t="s">
        <v>136</v>
      </c>
      <c r="B41" s="124" t="s">
        <v>130</v>
      </c>
      <c r="C41" s="124" t="s">
        <v>238</v>
      </c>
      <c r="D41" s="124"/>
      <c r="E41" s="124"/>
      <c r="F41" s="125"/>
      <c r="G41" s="124">
        <v>5</v>
      </c>
      <c r="H41" s="124">
        <v>16</v>
      </c>
      <c r="I41" s="125">
        <f>G41+H41</f>
        <v>21</v>
      </c>
      <c r="J41" s="124">
        <v>8</v>
      </c>
      <c r="K41" s="124">
        <v>15</v>
      </c>
      <c r="L41" s="125">
        <f>SUM(J41:K41)</f>
        <v>23</v>
      </c>
      <c r="M41" s="126">
        <f t="shared" si="8"/>
        <v>44</v>
      </c>
      <c r="N41" s="151">
        <f t="shared" si="9"/>
        <v>140.80000000000001</v>
      </c>
    </row>
    <row r="42" spans="1:14" x14ac:dyDescent="0.25">
      <c r="A42" s="124" t="s">
        <v>283</v>
      </c>
      <c r="B42" s="124" t="s">
        <v>284</v>
      </c>
      <c r="C42" s="124" t="s">
        <v>238</v>
      </c>
      <c r="D42" s="124"/>
      <c r="E42" s="124"/>
      <c r="F42" s="125"/>
      <c r="G42" s="124">
        <f>1+1+1+1+1+1+1+1</f>
        <v>8</v>
      </c>
      <c r="H42" s="124">
        <v>14</v>
      </c>
      <c r="I42" s="125">
        <f>G42+H42</f>
        <v>22</v>
      </c>
      <c r="J42" s="124">
        <v>5</v>
      </c>
      <c r="K42" s="124">
        <v>12</v>
      </c>
      <c r="L42" s="125">
        <f>SUM(J42:K42)</f>
        <v>17</v>
      </c>
      <c r="M42" s="126">
        <f t="shared" si="8"/>
        <v>39</v>
      </c>
      <c r="N42" s="151">
        <f t="shared" si="9"/>
        <v>124.80000000000001</v>
      </c>
    </row>
    <row r="43" spans="1:14" x14ac:dyDescent="0.25">
      <c r="A43" s="124" t="s">
        <v>369</v>
      </c>
      <c r="B43" s="124" t="s">
        <v>350</v>
      </c>
      <c r="C43" s="124" t="s">
        <v>238</v>
      </c>
      <c r="D43" s="124"/>
      <c r="E43" s="124"/>
      <c r="F43" s="125"/>
      <c r="G43" s="124">
        <v>6</v>
      </c>
      <c r="H43" s="124">
        <v>14</v>
      </c>
      <c r="I43" s="125">
        <f>G43+H43</f>
        <v>20</v>
      </c>
      <c r="J43" s="124">
        <v>5</v>
      </c>
      <c r="K43" s="124">
        <v>14</v>
      </c>
      <c r="L43" s="125">
        <f>SUM(J43:K43)</f>
        <v>19</v>
      </c>
      <c r="M43" s="126">
        <f t="shared" si="8"/>
        <v>39</v>
      </c>
      <c r="N43" s="151">
        <f t="shared" si="9"/>
        <v>124.80000000000001</v>
      </c>
    </row>
    <row r="44" spans="1:14" x14ac:dyDescent="0.25">
      <c r="A44" s="124" t="s">
        <v>127</v>
      </c>
      <c r="B44" s="124" t="s">
        <v>128</v>
      </c>
      <c r="C44" s="124" t="s">
        <v>238</v>
      </c>
      <c r="D44" s="124">
        <v>4</v>
      </c>
      <c r="E44" s="124">
        <v>20</v>
      </c>
      <c r="F44" s="125">
        <f t="shared" ref="F44:F49" si="10">SUM(D44:E44)</f>
        <v>24</v>
      </c>
      <c r="G44" s="124"/>
      <c r="H44" s="124"/>
      <c r="I44" s="125"/>
      <c r="J44" s="124">
        <v>6</v>
      </c>
      <c r="K44" s="124">
        <v>8</v>
      </c>
      <c r="L44" s="125">
        <f>SUM(J44:K44)</f>
        <v>14</v>
      </c>
      <c r="M44" s="126">
        <f t="shared" si="8"/>
        <v>38</v>
      </c>
      <c r="N44" s="151">
        <f t="shared" si="9"/>
        <v>121.60000000000001</v>
      </c>
    </row>
    <row r="45" spans="1:14" x14ac:dyDescent="0.25">
      <c r="A45" s="124" t="s">
        <v>145</v>
      </c>
      <c r="B45" s="124" t="s">
        <v>146</v>
      </c>
      <c r="C45" s="124" t="s">
        <v>238</v>
      </c>
      <c r="D45" s="124">
        <v>3</v>
      </c>
      <c r="E45" s="124">
        <v>8</v>
      </c>
      <c r="F45" s="125">
        <f t="shared" si="10"/>
        <v>11</v>
      </c>
      <c r="G45" s="124">
        <v>7</v>
      </c>
      <c r="H45" s="124">
        <v>9</v>
      </c>
      <c r="I45" s="125">
        <v>16</v>
      </c>
      <c r="J45" s="124">
        <v>2</v>
      </c>
      <c r="K45" s="124">
        <v>7</v>
      </c>
      <c r="L45" s="125">
        <v>9</v>
      </c>
      <c r="M45" s="126">
        <f t="shared" si="8"/>
        <v>36</v>
      </c>
      <c r="N45" s="157">
        <f t="shared" si="9"/>
        <v>115.2</v>
      </c>
    </row>
    <row r="46" spans="1:14" x14ac:dyDescent="0.25">
      <c r="A46" s="124" t="s">
        <v>111</v>
      </c>
      <c r="B46" s="124" t="s">
        <v>91</v>
      </c>
      <c r="C46" s="124" t="s">
        <v>238</v>
      </c>
      <c r="D46" s="124">
        <v>2</v>
      </c>
      <c r="E46" s="124">
        <v>8</v>
      </c>
      <c r="F46" s="125">
        <f t="shared" si="10"/>
        <v>10</v>
      </c>
      <c r="G46" s="124">
        <v>2</v>
      </c>
      <c r="H46" s="124">
        <v>12</v>
      </c>
      <c r="I46" s="125">
        <f>G46+H46</f>
        <v>14</v>
      </c>
      <c r="J46" s="124">
        <v>3</v>
      </c>
      <c r="K46" s="124">
        <v>7</v>
      </c>
      <c r="L46" s="125">
        <f>SUM(J46:K46)</f>
        <v>10</v>
      </c>
      <c r="M46" s="126">
        <f t="shared" si="8"/>
        <v>34</v>
      </c>
      <c r="N46" s="151">
        <f t="shared" si="9"/>
        <v>108.80000000000001</v>
      </c>
    </row>
    <row r="47" spans="1:14" x14ac:dyDescent="0.25">
      <c r="A47" s="131" t="s">
        <v>19</v>
      </c>
      <c r="B47" s="131" t="s">
        <v>16</v>
      </c>
      <c r="C47" s="131" t="s">
        <v>238</v>
      </c>
      <c r="D47" s="131">
        <v>6</v>
      </c>
      <c r="E47" s="131">
        <v>27</v>
      </c>
      <c r="F47" s="117">
        <f t="shared" si="10"/>
        <v>33</v>
      </c>
      <c r="G47" s="131"/>
      <c r="H47" s="131"/>
      <c r="J47" s="131"/>
      <c r="K47" s="131"/>
      <c r="M47" s="113">
        <f t="shared" si="8"/>
        <v>33</v>
      </c>
      <c r="N47" s="151">
        <f t="shared" si="9"/>
        <v>105.60000000000001</v>
      </c>
    </row>
    <row r="48" spans="1:14" x14ac:dyDescent="0.25">
      <c r="A48" s="112" t="s">
        <v>6</v>
      </c>
      <c r="B48" s="112" t="s">
        <v>16</v>
      </c>
      <c r="C48" s="112" t="s">
        <v>238</v>
      </c>
      <c r="D48" s="112">
        <v>4</v>
      </c>
      <c r="E48" s="112">
        <v>29</v>
      </c>
      <c r="F48" s="117">
        <f t="shared" si="10"/>
        <v>33</v>
      </c>
      <c r="M48" s="113">
        <f t="shared" si="8"/>
        <v>33</v>
      </c>
      <c r="N48" s="151">
        <f t="shared" si="9"/>
        <v>105.60000000000001</v>
      </c>
    </row>
    <row r="49" spans="1:14" x14ac:dyDescent="0.25">
      <c r="A49" s="112" t="s">
        <v>177</v>
      </c>
      <c r="B49" s="112" t="s">
        <v>146</v>
      </c>
      <c r="C49" s="112" t="s">
        <v>238</v>
      </c>
      <c r="D49" s="112">
        <v>2</v>
      </c>
      <c r="E49" s="112">
        <v>7</v>
      </c>
      <c r="F49" s="117">
        <f t="shared" si="10"/>
        <v>9</v>
      </c>
      <c r="G49" s="112">
        <v>4</v>
      </c>
      <c r="H49" s="112">
        <v>16</v>
      </c>
      <c r="I49" s="117">
        <f>G49+H49</f>
        <v>20</v>
      </c>
      <c r="J49" s="112">
        <v>1</v>
      </c>
      <c r="K49" s="112">
        <v>3</v>
      </c>
      <c r="L49" s="117">
        <f>SUM(J49:K49)</f>
        <v>4</v>
      </c>
      <c r="M49" s="113">
        <f t="shared" si="8"/>
        <v>33</v>
      </c>
      <c r="N49" s="151">
        <f t="shared" si="9"/>
        <v>105.60000000000001</v>
      </c>
    </row>
    <row r="50" spans="1:14" x14ac:dyDescent="0.25">
      <c r="A50" s="152" t="s">
        <v>376</v>
      </c>
      <c r="B50" s="152" t="s">
        <v>339</v>
      </c>
      <c r="C50" s="152" t="s">
        <v>238</v>
      </c>
      <c r="D50" s="152"/>
      <c r="E50" s="152"/>
      <c r="G50" s="152">
        <v>3</v>
      </c>
      <c r="H50" s="152">
        <v>15</v>
      </c>
      <c r="I50" s="117">
        <f>G50+H50</f>
        <v>18</v>
      </c>
      <c r="J50" s="152">
        <v>3</v>
      </c>
      <c r="K50" s="152">
        <v>11</v>
      </c>
      <c r="L50" s="117">
        <v>14</v>
      </c>
      <c r="M50" s="113">
        <f t="shared" si="8"/>
        <v>32</v>
      </c>
      <c r="N50" s="151">
        <f t="shared" si="9"/>
        <v>102.4</v>
      </c>
    </row>
    <row r="51" spans="1:14" x14ac:dyDescent="0.25">
      <c r="A51" s="124" t="s">
        <v>172</v>
      </c>
      <c r="B51" s="124" t="s">
        <v>173</v>
      </c>
      <c r="C51" s="124" t="s">
        <v>238</v>
      </c>
      <c r="D51" s="124">
        <v>2</v>
      </c>
      <c r="E51" s="124">
        <v>12</v>
      </c>
      <c r="F51" s="125">
        <f>SUM(D51:E51)</f>
        <v>14</v>
      </c>
      <c r="G51" s="124">
        <v>3</v>
      </c>
      <c r="H51" s="124">
        <v>11</v>
      </c>
      <c r="I51" s="125">
        <f>G51+H51</f>
        <v>14</v>
      </c>
      <c r="J51" s="124">
        <v>3</v>
      </c>
      <c r="K51" s="124"/>
      <c r="L51" s="125">
        <f>SUM(J51:K51)</f>
        <v>3</v>
      </c>
      <c r="M51" s="126">
        <f t="shared" si="8"/>
        <v>31</v>
      </c>
      <c r="N51" s="151">
        <f t="shared" si="9"/>
        <v>99.2</v>
      </c>
    </row>
    <row r="52" spans="1:14" x14ac:dyDescent="0.25">
      <c r="A52" s="152" t="s">
        <v>536</v>
      </c>
      <c r="B52" s="152" t="s">
        <v>537</v>
      </c>
      <c r="C52" s="152" t="s">
        <v>238</v>
      </c>
      <c r="D52" s="152"/>
      <c r="E52" s="152"/>
      <c r="G52" s="152"/>
      <c r="H52" s="152"/>
      <c r="J52" s="152">
        <v>7</v>
      </c>
      <c r="K52" s="152">
        <v>23</v>
      </c>
      <c r="L52" s="117">
        <f>SUM(J52:K52)</f>
        <v>30</v>
      </c>
      <c r="M52" s="113">
        <f t="shared" si="8"/>
        <v>30</v>
      </c>
      <c r="N52" s="151">
        <f t="shared" si="9"/>
        <v>96</v>
      </c>
    </row>
    <row r="53" spans="1:14" x14ac:dyDescent="0.25">
      <c r="A53" s="124" t="s">
        <v>144</v>
      </c>
      <c r="B53" s="124" t="s">
        <v>119</v>
      </c>
      <c r="C53" s="124" t="s">
        <v>238</v>
      </c>
      <c r="D53" s="124">
        <v>2</v>
      </c>
      <c r="E53" s="124">
        <v>8</v>
      </c>
      <c r="F53" s="125">
        <v>10</v>
      </c>
      <c r="G53" s="124">
        <v>2</v>
      </c>
      <c r="H53" s="124">
        <v>8</v>
      </c>
      <c r="I53" s="125">
        <v>10</v>
      </c>
      <c r="J53" s="124">
        <v>2</v>
      </c>
      <c r="K53" s="124">
        <v>7</v>
      </c>
      <c r="L53" s="125">
        <v>9</v>
      </c>
      <c r="M53" s="126">
        <f t="shared" si="8"/>
        <v>29</v>
      </c>
      <c r="N53" s="151">
        <f t="shared" si="9"/>
        <v>92.800000000000011</v>
      </c>
    </row>
    <row r="54" spans="1:14" x14ac:dyDescent="0.25">
      <c r="A54" s="128" t="s">
        <v>55</v>
      </c>
      <c r="B54" s="128" t="s">
        <v>270</v>
      </c>
      <c r="C54" s="128" t="s">
        <v>238</v>
      </c>
      <c r="D54" s="128"/>
      <c r="E54" s="128"/>
      <c r="G54" s="128">
        <f>1+1+1+1+1+1+1</f>
        <v>7</v>
      </c>
      <c r="H54" s="128">
        <f>9+12</f>
        <v>21</v>
      </c>
      <c r="I54" s="117">
        <f>G54+H54</f>
        <v>28</v>
      </c>
      <c r="J54" s="128"/>
      <c r="K54" s="128"/>
      <c r="M54" s="113">
        <f t="shared" si="8"/>
        <v>28</v>
      </c>
      <c r="N54" s="151">
        <f t="shared" si="9"/>
        <v>89.600000000000009</v>
      </c>
    </row>
    <row r="55" spans="1:14" x14ac:dyDescent="0.25">
      <c r="A55" s="124" t="s">
        <v>96</v>
      </c>
      <c r="B55" s="124" t="s">
        <v>97</v>
      </c>
      <c r="C55" s="124" t="s">
        <v>238</v>
      </c>
      <c r="D55" s="124">
        <v>3</v>
      </c>
      <c r="E55" s="124">
        <v>2</v>
      </c>
      <c r="F55" s="125">
        <f>SUM(D55:E55)</f>
        <v>5</v>
      </c>
      <c r="G55" s="124">
        <v>6</v>
      </c>
      <c r="H55" s="124">
        <v>8</v>
      </c>
      <c r="I55" s="125">
        <f>G55+H55</f>
        <v>14</v>
      </c>
      <c r="J55" s="124">
        <v>6</v>
      </c>
      <c r="K55" s="124">
        <v>2</v>
      </c>
      <c r="L55" s="125">
        <f>SUM(J55:K55)</f>
        <v>8</v>
      </c>
      <c r="M55" s="126">
        <f t="shared" si="8"/>
        <v>27</v>
      </c>
      <c r="N55" s="151">
        <f t="shared" si="9"/>
        <v>86.4</v>
      </c>
    </row>
    <row r="56" spans="1:14" x14ac:dyDescent="0.25">
      <c r="A56" s="128" t="s">
        <v>268</v>
      </c>
      <c r="B56" s="128" t="s">
        <v>269</v>
      </c>
      <c r="C56" s="128" t="s">
        <v>238</v>
      </c>
      <c r="D56" s="128"/>
      <c r="E56" s="128"/>
      <c r="G56" s="128">
        <v>4</v>
      </c>
      <c r="H56" s="128">
        <f>7+10+6</f>
        <v>23</v>
      </c>
      <c r="I56" s="117">
        <f>G56+H56</f>
        <v>27</v>
      </c>
      <c r="J56" s="128"/>
      <c r="K56" s="128"/>
      <c r="M56" s="113">
        <f t="shared" si="8"/>
        <v>27</v>
      </c>
      <c r="N56" s="151">
        <f t="shared" si="9"/>
        <v>86.4</v>
      </c>
    </row>
    <row r="57" spans="1:14" x14ac:dyDescent="0.25">
      <c r="A57" s="124" t="s">
        <v>210</v>
      </c>
      <c r="B57" s="124" t="s">
        <v>211</v>
      </c>
      <c r="C57" s="124" t="s">
        <v>238</v>
      </c>
      <c r="D57" s="124">
        <v>3</v>
      </c>
      <c r="E57" s="124">
        <v>7</v>
      </c>
      <c r="F57" s="125">
        <f>SUM(D57:E57)</f>
        <v>10</v>
      </c>
      <c r="G57" s="124">
        <f>1+1+1+1+1+1</f>
        <v>6</v>
      </c>
      <c r="H57" s="124">
        <f>4+2</f>
        <v>6</v>
      </c>
      <c r="I57" s="125">
        <f>G57+H57</f>
        <v>12</v>
      </c>
      <c r="J57" s="124">
        <v>4</v>
      </c>
      <c r="K57" s="124"/>
      <c r="L57" s="125">
        <f>SUM(J57:K57)</f>
        <v>4</v>
      </c>
      <c r="M57" s="126">
        <f t="shared" si="8"/>
        <v>26</v>
      </c>
      <c r="N57" s="151">
        <f t="shared" si="9"/>
        <v>83.2</v>
      </c>
    </row>
    <row r="58" spans="1:14" x14ac:dyDescent="0.25">
      <c r="A58" s="128" t="s">
        <v>383</v>
      </c>
      <c r="B58" s="128" t="s">
        <v>242</v>
      </c>
      <c r="C58" s="128" t="s">
        <v>238</v>
      </c>
      <c r="D58" s="128">
        <v>1</v>
      </c>
      <c r="E58" s="128">
        <v>4</v>
      </c>
      <c r="F58" s="117">
        <v>5</v>
      </c>
      <c r="G58" s="128">
        <f>1+1+1+1</f>
        <v>4</v>
      </c>
      <c r="H58" s="128">
        <v>17</v>
      </c>
      <c r="I58" s="117">
        <v>21</v>
      </c>
      <c r="J58" s="128"/>
      <c r="K58" s="128"/>
      <c r="M58" s="113">
        <f t="shared" si="8"/>
        <v>26</v>
      </c>
      <c r="N58" s="151">
        <f t="shared" si="9"/>
        <v>83.2</v>
      </c>
    </row>
    <row r="59" spans="1:14" x14ac:dyDescent="0.25">
      <c r="A59" s="124" t="s">
        <v>42</v>
      </c>
      <c r="B59" s="124" t="s">
        <v>43</v>
      </c>
      <c r="C59" s="124" t="s">
        <v>238</v>
      </c>
      <c r="D59" s="124">
        <v>3</v>
      </c>
      <c r="E59" s="124">
        <v>2</v>
      </c>
      <c r="F59" s="125">
        <f>SUM(D59:E59)</f>
        <v>5</v>
      </c>
      <c r="G59" s="124">
        <v>5</v>
      </c>
      <c r="H59" s="124">
        <v>8</v>
      </c>
      <c r="I59" s="125">
        <f>G59+H59</f>
        <v>13</v>
      </c>
      <c r="J59" s="124">
        <v>7</v>
      </c>
      <c r="K59" s="124"/>
      <c r="L59" s="125">
        <f>SUM(J59:K59)</f>
        <v>7</v>
      </c>
      <c r="M59" s="126">
        <f t="shared" si="8"/>
        <v>25</v>
      </c>
      <c r="N59" s="151">
        <f t="shared" si="9"/>
        <v>80</v>
      </c>
    </row>
    <row r="60" spans="1:14" x14ac:dyDescent="0.25">
      <c r="A60" s="118" t="s">
        <v>115</v>
      </c>
      <c r="B60" s="118" t="s">
        <v>339</v>
      </c>
      <c r="C60" s="112" t="s">
        <v>238</v>
      </c>
      <c r="G60" s="112">
        <v>3</v>
      </c>
      <c r="H60" s="112">
        <v>6</v>
      </c>
      <c r="I60" s="117">
        <f>G60+H60</f>
        <v>9</v>
      </c>
      <c r="J60" s="112">
        <v>5</v>
      </c>
      <c r="K60" s="112">
        <v>11</v>
      </c>
      <c r="L60" s="117">
        <f>SUM(J60:K60)</f>
        <v>16</v>
      </c>
      <c r="M60" s="113">
        <f t="shared" si="8"/>
        <v>25</v>
      </c>
      <c r="N60" s="151">
        <f t="shared" si="9"/>
        <v>80</v>
      </c>
    </row>
    <row r="61" spans="1:14" x14ac:dyDescent="0.25">
      <c r="A61" s="124" t="s">
        <v>143</v>
      </c>
      <c r="B61" s="124" t="s">
        <v>31</v>
      </c>
      <c r="C61" s="124" t="s">
        <v>238</v>
      </c>
      <c r="D61" s="124">
        <v>1</v>
      </c>
      <c r="E61" s="124">
        <v>11</v>
      </c>
      <c r="F61" s="125">
        <f>SUM(D61:E61)</f>
        <v>12</v>
      </c>
      <c r="G61" s="124">
        <v>2</v>
      </c>
      <c r="H61" s="124">
        <v>10</v>
      </c>
      <c r="I61" s="125">
        <f>G61+H61</f>
        <v>12</v>
      </c>
      <c r="J61" s="124"/>
      <c r="K61" s="124"/>
      <c r="L61" s="125"/>
      <c r="M61" s="126">
        <f t="shared" si="8"/>
        <v>24</v>
      </c>
      <c r="N61" s="151">
        <f t="shared" si="9"/>
        <v>76.800000000000011</v>
      </c>
    </row>
    <row r="62" spans="1:14" x14ac:dyDescent="0.25">
      <c r="A62" s="124" t="s">
        <v>120</v>
      </c>
      <c r="B62" s="124" t="s">
        <v>31</v>
      </c>
      <c r="C62" s="124" t="s">
        <v>238</v>
      </c>
      <c r="D62" s="124">
        <v>4</v>
      </c>
      <c r="E62" s="124">
        <v>6</v>
      </c>
      <c r="F62" s="125">
        <f>SUM(D62:E62)</f>
        <v>10</v>
      </c>
      <c r="G62" s="124">
        <v>4</v>
      </c>
      <c r="H62" s="124">
        <v>7</v>
      </c>
      <c r="I62" s="125">
        <f>G62+H62</f>
        <v>11</v>
      </c>
      <c r="J62" s="124">
        <v>3</v>
      </c>
      <c r="K62" s="124"/>
      <c r="L62" s="125">
        <f>SUM(J62:K62)</f>
        <v>3</v>
      </c>
      <c r="M62" s="126">
        <f t="shared" si="8"/>
        <v>24</v>
      </c>
      <c r="N62" s="151">
        <f t="shared" si="9"/>
        <v>76.800000000000011</v>
      </c>
    </row>
    <row r="63" spans="1:14" x14ac:dyDescent="0.25">
      <c r="A63" s="124" t="s">
        <v>58</v>
      </c>
      <c r="B63" s="124" t="s">
        <v>59</v>
      </c>
      <c r="C63" s="124" t="s">
        <v>238</v>
      </c>
      <c r="D63" s="124">
        <v>3</v>
      </c>
      <c r="E63" s="124">
        <v>3</v>
      </c>
      <c r="F63" s="125">
        <f>SUM(D63:E63)</f>
        <v>6</v>
      </c>
      <c r="G63" s="124">
        <v>2</v>
      </c>
      <c r="H63" s="124">
        <v>12</v>
      </c>
      <c r="I63" s="125">
        <f>G63+H63</f>
        <v>14</v>
      </c>
      <c r="J63" s="124">
        <v>1</v>
      </c>
      <c r="K63" s="124">
        <v>3</v>
      </c>
      <c r="L63" s="125">
        <f>SUM(J63:K63)</f>
        <v>4</v>
      </c>
      <c r="M63" s="126">
        <f t="shared" si="8"/>
        <v>24</v>
      </c>
      <c r="N63" s="151">
        <f t="shared" si="9"/>
        <v>76.800000000000011</v>
      </c>
    </row>
    <row r="64" spans="1:14" x14ac:dyDescent="0.25">
      <c r="A64" s="112" t="s">
        <v>407</v>
      </c>
      <c r="B64" s="112" t="s">
        <v>211</v>
      </c>
      <c r="C64" s="112" t="s">
        <v>238</v>
      </c>
      <c r="J64" s="112">
        <v>4</v>
      </c>
      <c r="K64" s="112">
        <v>19</v>
      </c>
      <c r="L64" s="117">
        <f>SUM(J64:K64)</f>
        <v>23</v>
      </c>
      <c r="M64" s="113">
        <f t="shared" si="8"/>
        <v>23</v>
      </c>
      <c r="N64" s="151">
        <f t="shared" si="9"/>
        <v>73.600000000000009</v>
      </c>
    </row>
    <row r="65" spans="1:14" x14ac:dyDescent="0.25">
      <c r="A65" s="112" t="s">
        <v>330</v>
      </c>
      <c r="B65" s="112" t="s">
        <v>331</v>
      </c>
      <c r="C65" s="112" t="s">
        <v>238</v>
      </c>
      <c r="G65" s="112">
        <f>1+1+1+1+1+1+1</f>
        <v>7</v>
      </c>
      <c r="H65" s="112">
        <v>12</v>
      </c>
      <c r="I65" s="117">
        <f>G65+H65</f>
        <v>19</v>
      </c>
      <c r="J65" s="112">
        <v>4</v>
      </c>
      <c r="L65" s="117">
        <f>SUM(J65:K65)</f>
        <v>4</v>
      </c>
      <c r="M65" s="113">
        <f t="shared" si="8"/>
        <v>23</v>
      </c>
      <c r="N65" s="151">
        <f t="shared" si="9"/>
        <v>73.600000000000009</v>
      </c>
    </row>
    <row r="66" spans="1:14" x14ac:dyDescent="0.25">
      <c r="A66" s="112" t="s">
        <v>15</v>
      </c>
      <c r="B66" s="112" t="s">
        <v>14</v>
      </c>
      <c r="C66" s="112" t="s">
        <v>238</v>
      </c>
      <c r="D66" s="112">
        <v>2</v>
      </c>
      <c r="E66" s="112">
        <v>11</v>
      </c>
      <c r="F66" s="117">
        <f>SUM(D66:E66)</f>
        <v>13</v>
      </c>
      <c r="J66" s="112">
        <v>3</v>
      </c>
      <c r="K66" s="112">
        <v>6</v>
      </c>
      <c r="L66" s="117">
        <f>SUM(J66:K66)</f>
        <v>9</v>
      </c>
      <c r="M66" s="113">
        <f t="shared" si="8"/>
        <v>22</v>
      </c>
      <c r="N66" s="151">
        <f t="shared" si="9"/>
        <v>70.400000000000006</v>
      </c>
    </row>
    <row r="67" spans="1:14" x14ac:dyDescent="0.25">
      <c r="A67" s="131" t="s">
        <v>50</v>
      </c>
      <c r="B67" s="131" t="s">
        <v>67</v>
      </c>
      <c r="C67" s="131" t="s">
        <v>238</v>
      </c>
      <c r="D67" s="131">
        <v>7</v>
      </c>
      <c r="E67" s="131">
        <v>14</v>
      </c>
      <c r="F67" s="117">
        <f>SUM(D67:E67)</f>
        <v>21</v>
      </c>
      <c r="G67" s="131"/>
      <c r="H67" s="131"/>
      <c r="J67" s="131"/>
      <c r="K67" s="131"/>
      <c r="M67" s="113">
        <f t="shared" si="8"/>
        <v>21</v>
      </c>
      <c r="N67" s="151">
        <f t="shared" si="9"/>
        <v>67.2</v>
      </c>
    </row>
    <row r="68" spans="1:14" x14ac:dyDescent="0.25">
      <c r="A68" s="128" t="s">
        <v>109</v>
      </c>
      <c r="B68" s="128" t="s">
        <v>110</v>
      </c>
      <c r="C68" s="128" t="s">
        <v>238</v>
      </c>
      <c r="D68" s="128">
        <v>2</v>
      </c>
      <c r="E68" s="128">
        <v>10</v>
      </c>
      <c r="F68" s="117">
        <v>12</v>
      </c>
      <c r="G68" s="128">
        <v>2</v>
      </c>
      <c r="H68" s="128">
        <v>7</v>
      </c>
      <c r="I68" s="117">
        <f>G68+H68</f>
        <v>9</v>
      </c>
      <c r="J68" s="128"/>
      <c r="K68" s="128"/>
      <c r="M68" s="113">
        <f t="shared" si="8"/>
        <v>21</v>
      </c>
      <c r="N68" s="151">
        <f t="shared" si="9"/>
        <v>67.2</v>
      </c>
    </row>
    <row r="69" spans="1:14" x14ac:dyDescent="0.25">
      <c r="A69" s="128" t="s">
        <v>17</v>
      </c>
      <c r="B69" s="128" t="s">
        <v>18</v>
      </c>
      <c r="C69" s="128" t="s">
        <v>238</v>
      </c>
      <c r="D69" s="128">
        <v>4</v>
      </c>
      <c r="E69" s="128">
        <v>17</v>
      </c>
      <c r="F69" s="117">
        <f>SUM(D69:E69)</f>
        <v>21</v>
      </c>
      <c r="G69" s="128"/>
      <c r="H69" s="128"/>
      <c r="J69" s="128"/>
      <c r="K69" s="128"/>
      <c r="M69" s="113">
        <f t="shared" si="8"/>
        <v>21</v>
      </c>
      <c r="N69" s="151">
        <f t="shared" si="9"/>
        <v>67.2</v>
      </c>
    </row>
    <row r="70" spans="1:14" x14ac:dyDescent="0.25">
      <c r="A70" s="131" t="s">
        <v>222</v>
      </c>
      <c r="B70" s="131" t="s">
        <v>223</v>
      </c>
      <c r="C70" s="131" t="s">
        <v>238</v>
      </c>
      <c r="D70" s="131">
        <v>2</v>
      </c>
      <c r="E70" s="131">
        <v>5</v>
      </c>
      <c r="F70" s="117">
        <f>SUM(D70:E70)</f>
        <v>7</v>
      </c>
      <c r="G70" s="131"/>
      <c r="H70" s="131"/>
      <c r="J70" s="131">
        <v>4</v>
      </c>
      <c r="K70" s="131">
        <v>8</v>
      </c>
      <c r="L70" s="117">
        <v>12</v>
      </c>
      <c r="M70" s="113">
        <f t="shared" si="8"/>
        <v>19</v>
      </c>
      <c r="N70" s="151">
        <f t="shared" si="9"/>
        <v>60.800000000000004</v>
      </c>
    </row>
    <row r="71" spans="1:14" x14ac:dyDescent="0.25">
      <c r="A71" s="112" t="s">
        <v>81</v>
      </c>
      <c r="B71" s="112" t="s">
        <v>82</v>
      </c>
      <c r="C71" s="112" t="s">
        <v>238</v>
      </c>
      <c r="D71" s="112">
        <v>1</v>
      </c>
      <c r="E71" s="112">
        <v>5</v>
      </c>
      <c r="F71" s="117">
        <f>SUM(D71:E71)</f>
        <v>6</v>
      </c>
      <c r="G71" s="112">
        <v>1</v>
      </c>
      <c r="H71" s="112">
        <v>3</v>
      </c>
      <c r="I71" s="117">
        <f>G71+H71</f>
        <v>4</v>
      </c>
      <c r="J71" s="112">
        <v>2</v>
      </c>
      <c r="K71" s="112">
        <v>6</v>
      </c>
      <c r="L71" s="117">
        <f>SUM(J71:K71)</f>
        <v>8</v>
      </c>
      <c r="M71" s="113">
        <f t="shared" ref="M71:M102" si="11">F71+I71+L71</f>
        <v>18</v>
      </c>
      <c r="N71" s="151">
        <f t="shared" ref="N71:N102" si="12">M71*3.2</f>
        <v>57.6</v>
      </c>
    </row>
    <row r="72" spans="1:14" x14ac:dyDescent="0.25">
      <c r="A72" s="131" t="s">
        <v>254</v>
      </c>
      <c r="B72" s="131" t="s">
        <v>117</v>
      </c>
      <c r="C72" s="131" t="s">
        <v>238</v>
      </c>
      <c r="D72" s="131">
        <v>2</v>
      </c>
      <c r="E72" s="131"/>
      <c r="F72" s="117">
        <f>SUM(D72:E72)</f>
        <v>2</v>
      </c>
      <c r="G72" s="131"/>
      <c r="H72" s="131"/>
      <c r="J72" s="131">
        <v>4</v>
      </c>
      <c r="K72" s="131">
        <v>12</v>
      </c>
      <c r="L72" s="117">
        <f>SUM(J72:K72)</f>
        <v>16</v>
      </c>
      <c r="M72" s="113">
        <f t="shared" si="11"/>
        <v>18</v>
      </c>
      <c r="N72" s="151">
        <f t="shared" si="12"/>
        <v>57.6</v>
      </c>
    </row>
    <row r="73" spans="1:14" x14ac:dyDescent="0.25">
      <c r="A73" s="131" t="s">
        <v>358</v>
      </c>
      <c r="B73" s="131" t="s">
        <v>339</v>
      </c>
      <c r="C73" s="131" t="s">
        <v>238</v>
      </c>
      <c r="D73" s="131"/>
      <c r="E73" s="131"/>
      <c r="G73" s="131">
        <v>2</v>
      </c>
      <c r="H73" s="131">
        <v>9</v>
      </c>
      <c r="I73" s="117">
        <f t="shared" ref="I73:I79" si="13">G73+H73</f>
        <v>11</v>
      </c>
      <c r="J73" s="131">
        <v>2</v>
      </c>
      <c r="K73" s="131">
        <v>5</v>
      </c>
      <c r="L73" s="117">
        <v>7</v>
      </c>
      <c r="M73" s="113">
        <f t="shared" si="11"/>
        <v>18</v>
      </c>
      <c r="N73" s="151">
        <f t="shared" si="12"/>
        <v>57.6</v>
      </c>
    </row>
    <row r="74" spans="1:14" x14ac:dyDescent="0.25">
      <c r="A74" s="124" t="s">
        <v>301</v>
      </c>
      <c r="B74" s="124" t="s">
        <v>4</v>
      </c>
      <c r="C74" s="124" t="s">
        <v>238</v>
      </c>
      <c r="D74" s="124">
        <v>2</v>
      </c>
      <c r="E74" s="124">
        <v>3</v>
      </c>
      <c r="F74" s="125">
        <f>SUM(D74:E74)</f>
        <v>5</v>
      </c>
      <c r="G74" s="124">
        <v>4</v>
      </c>
      <c r="H74" s="124">
        <v>4</v>
      </c>
      <c r="I74" s="125">
        <f t="shared" si="13"/>
        <v>8</v>
      </c>
      <c r="J74" s="124">
        <v>2</v>
      </c>
      <c r="K74" s="124">
        <v>3</v>
      </c>
      <c r="L74" s="125">
        <f>SUM(J74:K74)</f>
        <v>5</v>
      </c>
      <c r="M74" s="126">
        <f t="shared" si="11"/>
        <v>18</v>
      </c>
      <c r="N74" s="151">
        <f t="shared" si="12"/>
        <v>57.6</v>
      </c>
    </row>
    <row r="75" spans="1:14" x14ac:dyDescent="0.25">
      <c r="A75" s="124" t="s">
        <v>94</v>
      </c>
      <c r="B75" s="124" t="s">
        <v>95</v>
      </c>
      <c r="C75" s="124" t="s">
        <v>238</v>
      </c>
      <c r="D75" s="124">
        <v>2</v>
      </c>
      <c r="E75" s="124">
        <v>7</v>
      </c>
      <c r="F75" s="125">
        <f>SUM(D75:E75)</f>
        <v>9</v>
      </c>
      <c r="G75" s="124">
        <v>4</v>
      </c>
      <c r="H75" s="124"/>
      <c r="I75" s="125">
        <f t="shared" si="13"/>
        <v>4</v>
      </c>
      <c r="J75" s="124">
        <v>4</v>
      </c>
      <c r="K75" s="124"/>
      <c r="L75" s="125">
        <v>4</v>
      </c>
      <c r="M75" s="126">
        <f t="shared" si="11"/>
        <v>17</v>
      </c>
      <c r="N75" s="151">
        <f t="shared" si="12"/>
        <v>54.400000000000006</v>
      </c>
    </row>
    <row r="76" spans="1:14" x14ac:dyDescent="0.25">
      <c r="A76" s="131" t="s">
        <v>88</v>
      </c>
      <c r="B76" s="131" t="s">
        <v>338</v>
      </c>
      <c r="C76" s="128" t="s">
        <v>238</v>
      </c>
      <c r="D76" s="128"/>
      <c r="E76" s="128"/>
      <c r="G76" s="128">
        <f>1+1+1+1+1+1+1+1</f>
        <v>8</v>
      </c>
      <c r="H76" s="128">
        <v>8</v>
      </c>
      <c r="I76" s="117">
        <f t="shared" si="13"/>
        <v>16</v>
      </c>
      <c r="J76" s="128"/>
      <c r="K76" s="128"/>
      <c r="M76" s="113">
        <f t="shared" si="11"/>
        <v>16</v>
      </c>
      <c r="N76" s="151">
        <f t="shared" si="12"/>
        <v>51.2</v>
      </c>
    </row>
    <row r="77" spans="1:14" x14ac:dyDescent="0.25">
      <c r="A77" s="124" t="s">
        <v>49</v>
      </c>
      <c r="B77" s="124" t="s">
        <v>46</v>
      </c>
      <c r="C77" s="124" t="s">
        <v>238</v>
      </c>
      <c r="D77" s="124">
        <v>4</v>
      </c>
      <c r="E77" s="124">
        <v>4</v>
      </c>
      <c r="F77" s="125">
        <f t="shared" ref="F77:F83" si="14">SUM(D77:E77)</f>
        <v>8</v>
      </c>
      <c r="G77" s="124">
        <v>4</v>
      </c>
      <c r="H77" s="124"/>
      <c r="I77" s="125">
        <f t="shared" si="13"/>
        <v>4</v>
      </c>
      <c r="J77" s="124">
        <v>4</v>
      </c>
      <c r="K77" s="124"/>
      <c r="L77" s="125">
        <f>SUM(J77:K77)</f>
        <v>4</v>
      </c>
      <c r="M77" s="126">
        <f t="shared" si="11"/>
        <v>16</v>
      </c>
      <c r="N77" s="151">
        <f t="shared" si="12"/>
        <v>51.2</v>
      </c>
    </row>
    <row r="78" spans="1:14" x14ac:dyDescent="0.25">
      <c r="A78" s="131" t="s">
        <v>79</v>
      </c>
      <c r="B78" s="131" t="s">
        <v>80</v>
      </c>
      <c r="C78" s="131" t="s">
        <v>238</v>
      </c>
      <c r="D78" s="131">
        <v>1</v>
      </c>
      <c r="E78" s="131"/>
      <c r="F78" s="117">
        <f t="shared" si="14"/>
        <v>1</v>
      </c>
      <c r="G78" s="131">
        <v>2</v>
      </c>
      <c r="H78" s="131">
        <v>12</v>
      </c>
      <c r="I78" s="117">
        <f t="shared" si="13"/>
        <v>14</v>
      </c>
      <c r="J78" s="131"/>
      <c r="K78" s="131"/>
      <c r="M78" s="113">
        <f t="shared" si="11"/>
        <v>15</v>
      </c>
      <c r="N78" s="151">
        <f t="shared" si="12"/>
        <v>48</v>
      </c>
    </row>
    <row r="79" spans="1:14" x14ac:dyDescent="0.25">
      <c r="A79" s="124" t="s">
        <v>85</v>
      </c>
      <c r="B79" s="124" t="s">
        <v>86</v>
      </c>
      <c r="C79" s="124" t="s">
        <v>238</v>
      </c>
      <c r="D79" s="124">
        <v>4</v>
      </c>
      <c r="E79" s="124">
        <v>5</v>
      </c>
      <c r="F79" s="125">
        <f t="shared" si="14"/>
        <v>9</v>
      </c>
      <c r="G79" s="124">
        <v>2</v>
      </c>
      <c r="H79" s="124">
        <v>2</v>
      </c>
      <c r="I79" s="125">
        <f t="shared" si="13"/>
        <v>4</v>
      </c>
      <c r="J79" s="124">
        <v>2</v>
      </c>
      <c r="K79" s="124"/>
      <c r="L79" s="125">
        <v>2</v>
      </c>
      <c r="M79" s="126">
        <f t="shared" si="11"/>
        <v>15</v>
      </c>
      <c r="N79" s="151">
        <f t="shared" si="12"/>
        <v>48</v>
      </c>
    </row>
    <row r="80" spans="1:14" x14ac:dyDescent="0.25">
      <c r="A80" s="128" t="s">
        <v>51</v>
      </c>
      <c r="B80" s="128" t="s">
        <v>67</v>
      </c>
      <c r="C80" s="128" t="s">
        <v>238</v>
      </c>
      <c r="D80" s="128">
        <v>6</v>
      </c>
      <c r="E80" s="128">
        <v>8</v>
      </c>
      <c r="F80" s="117">
        <f t="shared" si="14"/>
        <v>14</v>
      </c>
      <c r="G80" s="128"/>
      <c r="H80" s="128"/>
      <c r="J80" s="128"/>
      <c r="K80" s="128"/>
      <c r="M80" s="113">
        <f t="shared" si="11"/>
        <v>14</v>
      </c>
      <c r="N80" s="151">
        <f t="shared" si="12"/>
        <v>44.800000000000004</v>
      </c>
    </row>
    <row r="81" spans="1:14" x14ac:dyDescent="0.25">
      <c r="A81" s="112" t="s">
        <v>251</v>
      </c>
      <c r="B81" s="112" t="s">
        <v>106</v>
      </c>
      <c r="C81" s="112" t="s">
        <v>238</v>
      </c>
      <c r="D81" s="112">
        <v>3</v>
      </c>
      <c r="E81" s="112">
        <v>9</v>
      </c>
      <c r="F81" s="117">
        <f t="shared" si="14"/>
        <v>12</v>
      </c>
      <c r="J81" s="112">
        <v>2</v>
      </c>
      <c r="L81" s="117">
        <v>2</v>
      </c>
      <c r="M81" s="113">
        <f t="shared" si="11"/>
        <v>14</v>
      </c>
      <c r="N81" s="151">
        <f t="shared" si="12"/>
        <v>44.800000000000004</v>
      </c>
    </row>
    <row r="82" spans="1:14" x14ac:dyDescent="0.25">
      <c r="A82" s="131" t="s">
        <v>100</v>
      </c>
      <c r="B82" s="131" t="s">
        <v>101</v>
      </c>
      <c r="C82" s="131" t="s">
        <v>238</v>
      </c>
      <c r="D82" s="131">
        <v>3</v>
      </c>
      <c r="E82" s="131">
        <v>6</v>
      </c>
      <c r="F82" s="117">
        <f t="shared" si="14"/>
        <v>9</v>
      </c>
      <c r="G82" s="131">
        <f>1+1+1+1</f>
        <v>4</v>
      </c>
      <c r="H82" s="131"/>
      <c r="I82" s="117">
        <f>G82+H82</f>
        <v>4</v>
      </c>
      <c r="J82" s="131"/>
      <c r="K82" s="131"/>
      <c r="M82" s="113">
        <f t="shared" si="11"/>
        <v>13</v>
      </c>
      <c r="N82" s="151">
        <f t="shared" si="12"/>
        <v>41.6</v>
      </c>
    </row>
    <row r="83" spans="1:14" x14ac:dyDescent="0.25">
      <c r="A83" s="131" t="s">
        <v>204</v>
      </c>
      <c r="B83" s="131" t="s">
        <v>205</v>
      </c>
      <c r="C83" s="131" t="s">
        <v>238</v>
      </c>
      <c r="D83" s="131">
        <v>4</v>
      </c>
      <c r="E83" s="131">
        <v>6</v>
      </c>
      <c r="F83" s="117">
        <f t="shared" si="14"/>
        <v>10</v>
      </c>
      <c r="G83" s="131"/>
      <c r="H83" s="131"/>
      <c r="J83" s="131"/>
      <c r="K83" s="131"/>
      <c r="M83" s="113">
        <f t="shared" si="11"/>
        <v>10</v>
      </c>
      <c r="N83" s="151">
        <f t="shared" si="12"/>
        <v>32</v>
      </c>
    </row>
    <row r="84" spans="1:14" x14ac:dyDescent="0.25">
      <c r="A84" s="131" t="s">
        <v>275</v>
      </c>
      <c r="B84" s="131" t="s">
        <v>276</v>
      </c>
      <c r="C84" s="131" t="s">
        <v>238</v>
      </c>
      <c r="D84" s="131"/>
      <c r="E84" s="131"/>
      <c r="G84" s="131">
        <v>2</v>
      </c>
      <c r="H84" s="131"/>
      <c r="I84" s="117">
        <v>2</v>
      </c>
      <c r="J84" s="131">
        <v>8</v>
      </c>
      <c r="K84" s="131"/>
      <c r="L84" s="117">
        <v>8</v>
      </c>
      <c r="M84" s="113">
        <f t="shared" si="11"/>
        <v>10</v>
      </c>
      <c r="N84" s="151">
        <f t="shared" si="12"/>
        <v>32</v>
      </c>
    </row>
    <row r="85" spans="1:14" x14ac:dyDescent="0.25">
      <c r="A85" s="124" t="s">
        <v>21</v>
      </c>
      <c r="B85" s="124" t="s">
        <v>22</v>
      </c>
      <c r="C85" s="124" t="s">
        <v>238</v>
      </c>
      <c r="D85" s="124">
        <v>1</v>
      </c>
      <c r="E85" s="124">
        <v>2</v>
      </c>
      <c r="F85" s="125">
        <f>SUM(D85:E85)</f>
        <v>3</v>
      </c>
      <c r="G85" s="124">
        <v>2</v>
      </c>
      <c r="H85" s="124">
        <v>2</v>
      </c>
      <c r="I85" s="125">
        <f>G85+H85</f>
        <v>4</v>
      </c>
      <c r="J85" s="124">
        <v>2</v>
      </c>
      <c r="K85" s="124"/>
      <c r="L85" s="125">
        <f>SUM(J85:K85)</f>
        <v>2</v>
      </c>
      <c r="M85" s="126">
        <f t="shared" si="11"/>
        <v>9</v>
      </c>
      <c r="N85" s="151">
        <f t="shared" si="12"/>
        <v>28.8</v>
      </c>
    </row>
    <row r="86" spans="1:14" x14ac:dyDescent="0.25">
      <c r="A86" s="128" t="s">
        <v>3</v>
      </c>
      <c r="B86" s="128" t="s">
        <v>304</v>
      </c>
      <c r="C86" s="128" t="s">
        <v>238</v>
      </c>
      <c r="D86" s="128"/>
      <c r="E86" s="128"/>
      <c r="G86" s="128">
        <v>2</v>
      </c>
      <c r="H86" s="128">
        <v>7</v>
      </c>
      <c r="I86" s="117">
        <f>G86+H86</f>
        <v>9</v>
      </c>
      <c r="J86" s="128"/>
      <c r="K86" s="128"/>
      <c r="M86" s="113">
        <f t="shared" si="11"/>
        <v>9</v>
      </c>
      <c r="N86" s="151">
        <f t="shared" si="12"/>
        <v>28.8</v>
      </c>
    </row>
    <row r="87" spans="1:14" x14ac:dyDescent="0.25">
      <c r="A87" s="128" t="s">
        <v>294</v>
      </c>
      <c r="B87" s="128" t="s">
        <v>295</v>
      </c>
      <c r="C87" s="128" t="s">
        <v>238</v>
      </c>
      <c r="D87" s="128"/>
      <c r="E87" s="128"/>
      <c r="G87" s="128">
        <v>2</v>
      </c>
      <c r="H87" s="128">
        <v>6</v>
      </c>
      <c r="I87" s="117">
        <f>G87+H87</f>
        <v>8</v>
      </c>
      <c r="J87" s="128"/>
      <c r="K87" s="128"/>
      <c r="M87" s="113">
        <f t="shared" si="11"/>
        <v>8</v>
      </c>
      <c r="N87" s="151">
        <f t="shared" si="12"/>
        <v>25.6</v>
      </c>
    </row>
    <row r="88" spans="1:14" x14ac:dyDescent="0.25">
      <c r="A88" s="128" t="s">
        <v>391</v>
      </c>
      <c r="B88" s="128" t="s">
        <v>392</v>
      </c>
      <c r="C88" s="128" t="s">
        <v>238</v>
      </c>
      <c r="D88" s="128"/>
      <c r="E88" s="128"/>
      <c r="G88" s="128"/>
      <c r="H88" s="128"/>
      <c r="J88" s="128">
        <v>5</v>
      </c>
      <c r="K88" s="128">
        <v>3</v>
      </c>
      <c r="L88" s="117">
        <f>SUM(J88:K88)</f>
        <v>8</v>
      </c>
      <c r="M88" s="113">
        <f t="shared" si="11"/>
        <v>8</v>
      </c>
      <c r="N88" s="151">
        <f t="shared" si="12"/>
        <v>25.6</v>
      </c>
    </row>
    <row r="89" spans="1:14" x14ac:dyDescent="0.25">
      <c r="A89" s="112" t="s">
        <v>317</v>
      </c>
      <c r="B89" s="112" t="s">
        <v>318</v>
      </c>
      <c r="C89" s="112" t="s">
        <v>238</v>
      </c>
      <c r="G89" s="112">
        <v>1</v>
      </c>
      <c r="H89" s="112">
        <v>6</v>
      </c>
      <c r="I89" s="117">
        <f>G89+H89</f>
        <v>7</v>
      </c>
      <c r="M89" s="113">
        <f t="shared" si="11"/>
        <v>7</v>
      </c>
      <c r="N89" s="151">
        <f t="shared" si="12"/>
        <v>22.400000000000002</v>
      </c>
    </row>
    <row r="90" spans="1:14" x14ac:dyDescent="0.25">
      <c r="A90" s="131" t="s">
        <v>230</v>
      </c>
      <c r="B90" s="131" t="s">
        <v>231</v>
      </c>
      <c r="C90" s="131" t="s">
        <v>238</v>
      </c>
      <c r="D90" s="131">
        <v>1</v>
      </c>
      <c r="E90" s="131">
        <v>4</v>
      </c>
      <c r="F90" s="117">
        <f>SUM(D90:E90)</f>
        <v>5</v>
      </c>
      <c r="G90" s="131"/>
      <c r="H90" s="131"/>
      <c r="J90" s="131">
        <v>2</v>
      </c>
      <c r="K90" s="131"/>
      <c r="L90" s="117">
        <v>2</v>
      </c>
      <c r="M90" s="113">
        <f t="shared" si="11"/>
        <v>7</v>
      </c>
      <c r="N90" s="151">
        <f t="shared" si="12"/>
        <v>22.400000000000002</v>
      </c>
    </row>
    <row r="91" spans="1:14" x14ac:dyDescent="0.25">
      <c r="A91" s="112" t="s">
        <v>13</v>
      </c>
      <c r="B91" s="112" t="s">
        <v>14</v>
      </c>
      <c r="C91" s="112" t="s">
        <v>238</v>
      </c>
      <c r="D91" s="112">
        <v>2</v>
      </c>
      <c r="E91" s="112">
        <v>3</v>
      </c>
      <c r="F91" s="117">
        <f>SUM(D91:E91)</f>
        <v>5</v>
      </c>
      <c r="J91" s="112">
        <v>2</v>
      </c>
      <c r="L91" s="117">
        <f t="shared" ref="L91:L96" si="15">SUM(J91:K91)</f>
        <v>2</v>
      </c>
      <c r="M91" s="113">
        <f t="shared" si="11"/>
        <v>7</v>
      </c>
      <c r="N91" s="151">
        <f t="shared" si="12"/>
        <v>22.400000000000002</v>
      </c>
    </row>
    <row r="92" spans="1:14" x14ac:dyDescent="0.25">
      <c r="A92" s="128" t="s">
        <v>436</v>
      </c>
      <c r="B92" s="128" t="s">
        <v>437</v>
      </c>
      <c r="C92" s="128" t="s">
        <v>238</v>
      </c>
      <c r="D92" s="128"/>
      <c r="E92" s="128"/>
      <c r="G92" s="128"/>
      <c r="H92" s="128"/>
      <c r="J92" s="128">
        <v>1</v>
      </c>
      <c r="K92" s="128">
        <v>6</v>
      </c>
      <c r="L92" s="117">
        <f t="shared" si="15"/>
        <v>7</v>
      </c>
      <c r="M92" s="113">
        <f t="shared" si="11"/>
        <v>7</v>
      </c>
      <c r="N92" s="151">
        <f t="shared" si="12"/>
        <v>22.400000000000002</v>
      </c>
    </row>
    <row r="93" spans="1:14" x14ac:dyDescent="0.25">
      <c r="A93" s="112" t="s">
        <v>213</v>
      </c>
      <c r="B93" s="112" t="s">
        <v>459</v>
      </c>
      <c r="C93" s="112" t="s">
        <v>238</v>
      </c>
      <c r="J93" s="112">
        <v>3</v>
      </c>
      <c r="K93" s="112">
        <v>3</v>
      </c>
      <c r="L93" s="117">
        <f t="shared" si="15"/>
        <v>6</v>
      </c>
      <c r="M93" s="113">
        <f t="shared" si="11"/>
        <v>6</v>
      </c>
      <c r="N93" s="151">
        <f t="shared" si="12"/>
        <v>19.200000000000003</v>
      </c>
    </row>
    <row r="94" spans="1:14" x14ac:dyDescent="0.25">
      <c r="A94" s="112" t="s">
        <v>402</v>
      </c>
      <c r="B94" s="112" t="s">
        <v>403</v>
      </c>
      <c r="C94" s="112" t="s">
        <v>238</v>
      </c>
      <c r="J94" s="112">
        <v>3</v>
      </c>
      <c r="K94" s="112">
        <v>3</v>
      </c>
      <c r="L94" s="117">
        <f t="shared" si="15"/>
        <v>6</v>
      </c>
      <c r="M94" s="113">
        <f t="shared" si="11"/>
        <v>6</v>
      </c>
      <c r="N94" s="151">
        <f t="shared" si="12"/>
        <v>19.200000000000003</v>
      </c>
    </row>
    <row r="95" spans="1:14" x14ac:dyDescent="0.25">
      <c r="A95" s="112" t="s">
        <v>328</v>
      </c>
      <c r="B95" s="112" t="s">
        <v>410</v>
      </c>
      <c r="C95" s="112" t="s">
        <v>238</v>
      </c>
      <c r="J95" s="112">
        <v>2</v>
      </c>
      <c r="K95" s="112">
        <v>3</v>
      </c>
      <c r="L95" s="117">
        <f t="shared" si="15"/>
        <v>5</v>
      </c>
      <c r="M95" s="113">
        <f t="shared" si="11"/>
        <v>5</v>
      </c>
      <c r="N95" s="151">
        <f t="shared" si="12"/>
        <v>16</v>
      </c>
    </row>
    <row r="96" spans="1:14" x14ac:dyDescent="0.25">
      <c r="A96" s="128" t="s">
        <v>396</v>
      </c>
      <c r="B96" s="128" t="s">
        <v>392</v>
      </c>
      <c r="C96" s="128" t="s">
        <v>238</v>
      </c>
      <c r="D96" s="128"/>
      <c r="E96" s="128"/>
      <c r="G96" s="128"/>
      <c r="H96" s="128"/>
      <c r="J96" s="128">
        <v>5</v>
      </c>
      <c r="K96" s="128"/>
      <c r="L96" s="117">
        <f t="shared" si="15"/>
        <v>5</v>
      </c>
      <c r="M96" s="113">
        <f t="shared" si="11"/>
        <v>5</v>
      </c>
      <c r="N96" s="151">
        <f t="shared" si="12"/>
        <v>16</v>
      </c>
    </row>
    <row r="97" spans="1:14" x14ac:dyDescent="0.25">
      <c r="A97" s="128" t="s">
        <v>20</v>
      </c>
      <c r="B97" s="128" t="s">
        <v>16</v>
      </c>
      <c r="C97" s="128" t="s">
        <v>238</v>
      </c>
      <c r="D97" s="128">
        <v>1</v>
      </c>
      <c r="E97" s="128">
        <v>3</v>
      </c>
      <c r="F97" s="117">
        <f>SUM(D97:E97)</f>
        <v>4</v>
      </c>
      <c r="G97" s="128"/>
      <c r="H97" s="128"/>
      <c r="J97" s="128"/>
      <c r="K97" s="128"/>
      <c r="M97" s="113">
        <f t="shared" si="11"/>
        <v>4</v>
      </c>
      <c r="N97" s="151">
        <f t="shared" si="12"/>
        <v>12.8</v>
      </c>
    </row>
    <row r="98" spans="1:14" x14ac:dyDescent="0.25">
      <c r="A98" s="128" t="s">
        <v>217</v>
      </c>
      <c r="B98" s="128" t="s">
        <v>205</v>
      </c>
      <c r="C98" s="128" t="s">
        <v>238</v>
      </c>
      <c r="D98" s="128">
        <v>4</v>
      </c>
      <c r="E98" s="128"/>
      <c r="F98" s="117">
        <f>SUM(D98:E98)</f>
        <v>4</v>
      </c>
      <c r="G98" s="128"/>
      <c r="H98" s="128"/>
      <c r="J98" s="128"/>
      <c r="K98" s="128"/>
      <c r="M98" s="113">
        <f t="shared" si="11"/>
        <v>4</v>
      </c>
      <c r="N98" s="151">
        <f t="shared" si="12"/>
        <v>12.8</v>
      </c>
    </row>
    <row r="99" spans="1:14" x14ac:dyDescent="0.25">
      <c r="A99" s="128" t="s">
        <v>335</v>
      </c>
      <c r="B99" s="128" t="s">
        <v>110</v>
      </c>
      <c r="C99" s="128" t="s">
        <v>238</v>
      </c>
      <c r="D99" s="128"/>
      <c r="E99" s="128"/>
      <c r="G99" s="128">
        <v>1</v>
      </c>
      <c r="H99" s="128">
        <v>2</v>
      </c>
      <c r="I99" s="117">
        <f>G99+H99</f>
        <v>3</v>
      </c>
      <c r="J99" s="128"/>
      <c r="K99" s="128"/>
      <c r="M99" s="113">
        <f t="shared" si="11"/>
        <v>3</v>
      </c>
      <c r="N99" s="151">
        <f t="shared" si="12"/>
        <v>9.6000000000000014</v>
      </c>
    </row>
    <row r="100" spans="1:14" x14ac:dyDescent="0.25">
      <c r="A100" s="131" t="s">
        <v>445</v>
      </c>
      <c r="B100" s="131" t="s">
        <v>437</v>
      </c>
      <c r="C100" s="131" t="s">
        <v>238</v>
      </c>
      <c r="D100" s="131"/>
      <c r="E100" s="131"/>
      <c r="G100" s="131"/>
      <c r="H100" s="131"/>
      <c r="J100" s="131">
        <v>1</v>
      </c>
      <c r="K100" s="131">
        <v>2</v>
      </c>
      <c r="L100" s="117">
        <f>SUM(J100:K100)</f>
        <v>3</v>
      </c>
      <c r="M100" s="113">
        <f t="shared" si="11"/>
        <v>3</v>
      </c>
      <c r="N100" s="151">
        <f t="shared" si="12"/>
        <v>9.6000000000000014</v>
      </c>
    </row>
    <row r="101" spans="1:14" x14ac:dyDescent="0.25">
      <c r="A101" s="131" t="s">
        <v>125</v>
      </c>
      <c r="B101" s="131" t="s">
        <v>297</v>
      </c>
      <c r="C101" s="131" t="s">
        <v>238</v>
      </c>
      <c r="D101" s="131"/>
      <c r="E101" s="131"/>
      <c r="G101" s="131">
        <v>2</v>
      </c>
      <c r="H101" s="131"/>
      <c r="I101" s="117">
        <v>2</v>
      </c>
      <c r="J101" s="131"/>
      <c r="K101" s="131"/>
      <c r="M101" s="113">
        <f t="shared" si="11"/>
        <v>2</v>
      </c>
      <c r="N101" s="151">
        <f t="shared" si="12"/>
        <v>6.4</v>
      </c>
    </row>
    <row r="102" spans="1:14" x14ac:dyDescent="0.25">
      <c r="A102" s="128" t="s">
        <v>507</v>
      </c>
      <c r="B102" s="128" t="s">
        <v>337</v>
      </c>
      <c r="C102" s="128" t="s">
        <v>238</v>
      </c>
      <c r="D102" s="128"/>
      <c r="E102" s="128"/>
      <c r="G102" s="128"/>
      <c r="H102" s="128"/>
      <c r="J102" s="128">
        <v>2</v>
      </c>
      <c r="K102" s="128"/>
      <c r="M102" s="113">
        <v>2</v>
      </c>
      <c r="N102" s="151">
        <f t="shared" si="12"/>
        <v>6.4</v>
      </c>
    </row>
    <row r="103" spans="1:14" x14ac:dyDescent="0.25">
      <c r="A103" s="131" t="s">
        <v>307</v>
      </c>
      <c r="B103" s="131" t="s">
        <v>308</v>
      </c>
      <c r="C103" s="131" t="s">
        <v>238</v>
      </c>
      <c r="D103" s="131"/>
      <c r="E103" s="131"/>
      <c r="G103" s="131">
        <v>2</v>
      </c>
      <c r="H103" s="131"/>
      <c r="I103" s="117">
        <f>G103+H103</f>
        <v>2</v>
      </c>
      <c r="J103" s="131"/>
      <c r="K103" s="131"/>
      <c r="M103" s="113">
        <f t="shared" ref="M103:M110" si="16">F103+I103+L103</f>
        <v>2</v>
      </c>
      <c r="N103" s="151">
        <f t="shared" ref="N103:N134" si="17">M103*3.2</f>
        <v>6.4</v>
      </c>
    </row>
    <row r="104" spans="1:14" x14ac:dyDescent="0.25">
      <c r="A104" s="131" t="s">
        <v>2</v>
      </c>
      <c r="B104" s="131" t="s">
        <v>0</v>
      </c>
      <c r="C104" s="131" t="s">
        <v>238</v>
      </c>
      <c r="D104" s="131"/>
      <c r="E104" s="131"/>
      <c r="G104" s="131">
        <v>1</v>
      </c>
      <c r="H104" s="131"/>
      <c r="I104" s="117">
        <f>G104+H104</f>
        <v>1</v>
      </c>
      <c r="J104" s="131"/>
      <c r="K104" s="131"/>
      <c r="M104" s="113">
        <f t="shared" si="16"/>
        <v>1</v>
      </c>
      <c r="N104" s="151">
        <f t="shared" si="17"/>
        <v>3.2</v>
      </c>
    </row>
    <row r="105" spans="1:14" x14ac:dyDescent="0.25">
      <c r="A105" s="131" t="s">
        <v>380</v>
      </c>
      <c r="B105" s="131" t="s">
        <v>381</v>
      </c>
      <c r="C105" s="131" t="s">
        <v>238</v>
      </c>
      <c r="D105" s="131"/>
      <c r="E105" s="131"/>
      <c r="G105" s="131">
        <v>1</v>
      </c>
      <c r="H105" s="131"/>
      <c r="I105" s="117">
        <v>1</v>
      </c>
      <c r="J105" s="131"/>
      <c r="K105" s="131"/>
      <c r="M105" s="113">
        <f t="shared" si="16"/>
        <v>1</v>
      </c>
      <c r="N105" s="151">
        <f t="shared" si="17"/>
        <v>3.2</v>
      </c>
    </row>
    <row r="106" spans="1:14" x14ac:dyDescent="0.25">
      <c r="A106" s="128" t="s">
        <v>328</v>
      </c>
      <c r="B106" s="128" t="s">
        <v>549</v>
      </c>
      <c r="C106" s="128" t="s">
        <v>238</v>
      </c>
      <c r="D106" s="128"/>
      <c r="E106" s="128"/>
      <c r="G106" s="128"/>
      <c r="H106" s="128"/>
      <c r="J106" s="128">
        <v>1</v>
      </c>
      <c r="K106" s="128"/>
      <c r="L106" s="117">
        <f>SUM(J106:K106)</f>
        <v>1</v>
      </c>
      <c r="M106" s="113">
        <f t="shared" si="16"/>
        <v>1</v>
      </c>
      <c r="N106" s="151">
        <f t="shared" si="17"/>
        <v>3.2</v>
      </c>
    </row>
    <row r="107" spans="1:14" x14ac:dyDescent="0.25">
      <c r="A107" s="128" t="s">
        <v>103</v>
      </c>
      <c r="B107" s="128" t="s">
        <v>104</v>
      </c>
      <c r="C107" s="128" t="s">
        <v>238</v>
      </c>
      <c r="D107" s="128">
        <v>1</v>
      </c>
      <c r="E107" s="128"/>
      <c r="F107" s="117">
        <f>SUM(D107:E107)</f>
        <v>1</v>
      </c>
      <c r="G107" s="128"/>
      <c r="H107" s="128"/>
      <c r="J107" s="128"/>
      <c r="K107" s="128"/>
      <c r="M107" s="113">
        <f t="shared" si="16"/>
        <v>1</v>
      </c>
      <c r="N107" s="151">
        <f t="shared" si="17"/>
        <v>3.2</v>
      </c>
    </row>
    <row r="108" spans="1:14" x14ac:dyDescent="0.25">
      <c r="A108" s="131" t="s">
        <v>504</v>
      </c>
      <c r="B108" s="131" t="s">
        <v>337</v>
      </c>
      <c r="C108" s="131" t="s">
        <v>238</v>
      </c>
      <c r="D108" s="131"/>
      <c r="E108" s="131"/>
      <c r="G108" s="131"/>
      <c r="H108" s="131"/>
      <c r="J108" s="131">
        <v>1</v>
      </c>
      <c r="K108" s="131"/>
      <c r="L108" s="117">
        <f>SUM(J108:K108)</f>
        <v>1</v>
      </c>
      <c r="M108" s="113">
        <f t="shared" si="16"/>
        <v>1</v>
      </c>
      <c r="N108" s="151">
        <f t="shared" si="17"/>
        <v>3.2</v>
      </c>
    </row>
    <row r="109" spans="1:14" x14ac:dyDescent="0.25">
      <c r="A109" s="128" t="s">
        <v>175</v>
      </c>
      <c r="B109" s="128" t="s">
        <v>117</v>
      </c>
      <c r="C109" s="128" t="s">
        <v>238</v>
      </c>
      <c r="D109" s="128">
        <v>1</v>
      </c>
      <c r="E109" s="128"/>
      <c r="F109" s="117">
        <f>SUM(D109:E109)</f>
        <v>1</v>
      </c>
      <c r="G109" s="128"/>
      <c r="H109" s="128"/>
      <c r="J109" s="128"/>
      <c r="K109" s="128"/>
      <c r="M109" s="113">
        <f t="shared" si="16"/>
        <v>1</v>
      </c>
      <c r="N109" s="151">
        <f t="shared" si="17"/>
        <v>3.2</v>
      </c>
    </row>
    <row r="110" spans="1:14" x14ac:dyDescent="0.25">
      <c r="A110" s="112" t="s">
        <v>324</v>
      </c>
      <c r="B110" s="112" t="s">
        <v>325</v>
      </c>
      <c r="C110" s="112" t="s">
        <v>238</v>
      </c>
      <c r="G110" s="112">
        <v>1</v>
      </c>
      <c r="I110" s="117">
        <f>G110+H110</f>
        <v>1</v>
      </c>
      <c r="M110" s="113">
        <f t="shared" si="16"/>
        <v>1</v>
      </c>
      <c r="N110" s="151">
        <f t="shared" si="17"/>
        <v>3.2</v>
      </c>
    </row>
    <row r="111" spans="1:14" x14ac:dyDescent="0.25">
      <c r="A111" s="131" t="s">
        <v>505</v>
      </c>
      <c r="B111" s="131" t="s">
        <v>173</v>
      </c>
      <c r="C111" s="131" t="s">
        <v>238</v>
      </c>
      <c r="D111" s="131"/>
      <c r="E111" s="131"/>
      <c r="G111" s="131"/>
      <c r="H111" s="131"/>
      <c r="J111" s="131"/>
      <c r="K111" s="131"/>
      <c r="N111" s="151">
        <f t="shared" si="17"/>
        <v>0</v>
      </c>
    </row>
  </sheetData>
  <sortState ref="A7:Q111">
    <sortCondition descending="1" ref="M7:M111"/>
  </sortState>
  <mergeCells count="6">
    <mergeCell ref="D4:F4"/>
    <mergeCell ref="D5:F5"/>
    <mergeCell ref="G4:I4"/>
    <mergeCell ref="G5:I5"/>
    <mergeCell ref="J4:L4"/>
    <mergeCell ref="J5:L5"/>
  </mergeCells>
  <pageMargins left="0.25" right="0.25" top="0.75" bottom="0.75" header="0.3" footer="0.3"/>
  <pageSetup scale="62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workbookViewId="0">
      <selection activeCell="G16" sqref="G16"/>
    </sheetView>
  </sheetViews>
  <sheetFormatPr defaultRowHeight="15" x14ac:dyDescent="0.25"/>
  <cols>
    <col min="1" max="1" width="11.5703125" style="3" bestFit="1" customWidth="1"/>
    <col min="2" max="2" width="11" style="3" bestFit="1" customWidth="1"/>
    <col min="3" max="3" width="6.7109375" style="5" bestFit="1" customWidth="1"/>
    <col min="4" max="4" width="11.5703125" style="3" bestFit="1" customWidth="1"/>
    <col min="5" max="5" width="7.5703125" style="3" customWidth="1"/>
    <col min="6" max="6" width="11.5703125" style="3" customWidth="1"/>
    <col min="7" max="7" width="7.5703125" style="3" bestFit="1" customWidth="1"/>
    <col min="8" max="8" width="6.5703125" style="44" customWidth="1"/>
    <col min="9" max="9" width="11.5703125" style="31" bestFit="1" customWidth="1"/>
    <col min="10" max="10" width="7.5703125" style="31" customWidth="1"/>
    <col min="11" max="11" width="11.5703125" style="31" customWidth="1"/>
    <col min="12" max="12" width="7.5703125" style="31" bestFit="1" customWidth="1"/>
    <col min="13" max="13" width="6.5703125" style="15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24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s="9" customFormat="1" ht="15.75" x14ac:dyDescent="0.25">
      <c r="A1" s="166" t="s">
        <v>157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R1" s="100"/>
      <c r="S1" s="15"/>
      <c r="T1" s="143"/>
    </row>
    <row r="2" spans="1:20" s="9" customFormat="1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8"/>
      <c r="N2" s="161" t="s">
        <v>386</v>
      </c>
      <c r="O2" s="161"/>
      <c r="P2" s="161"/>
      <c r="Q2" s="161"/>
      <c r="R2" s="28"/>
      <c r="S2" s="15"/>
      <c r="T2" s="143"/>
    </row>
    <row r="3" spans="1:20" s="9" customFormat="1" x14ac:dyDescent="0.25">
      <c r="D3" s="165" t="s">
        <v>114</v>
      </c>
      <c r="E3" s="165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M3" s="19"/>
      <c r="N3" s="162" t="s">
        <v>389</v>
      </c>
      <c r="O3" s="162"/>
      <c r="P3" s="160" t="s">
        <v>390</v>
      </c>
      <c r="Q3" s="160"/>
      <c r="R3" s="15"/>
      <c r="S3" s="15" t="s">
        <v>253</v>
      </c>
      <c r="T3" s="143"/>
    </row>
    <row r="4" spans="1:20" s="11" customFormat="1" x14ac:dyDescent="0.25">
      <c r="A4" s="11" t="s">
        <v>32</v>
      </c>
      <c r="B4" s="11" t="s">
        <v>33</v>
      </c>
      <c r="C4" s="11" t="s">
        <v>237</v>
      </c>
      <c r="D4" s="11" t="s">
        <v>35</v>
      </c>
      <c r="E4" s="11" t="s">
        <v>236</v>
      </c>
      <c r="F4" s="33" t="s">
        <v>35</v>
      </c>
      <c r="G4" s="33" t="s">
        <v>236</v>
      </c>
      <c r="H4" s="18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8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180</v>
      </c>
      <c r="B5" s="84" t="s">
        <v>181</v>
      </c>
      <c r="C5" s="84" t="s">
        <v>238</v>
      </c>
      <c r="D5" s="84"/>
      <c r="E5" s="84"/>
      <c r="F5" s="85"/>
      <c r="G5" s="85"/>
      <c r="H5" s="85"/>
      <c r="I5" s="85"/>
      <c r="J5" s="85"/>
      <c r="K5" s="85"/>
      <c r="L5" s="85"/>
      <c r="M5" s="86"/>
      <c r="N5" s="84">
        <v>4</v>
      </c>
      <c r="O5" s="84">
        <v>3</v>
      </c>
      <c r="P5" s="85">
        <v>3</v>
      </c>
      <c r="Q5" s="85">
        <v>4</v>
      </c>
      <c r="R5" s="95">
        <v>7</v>
      </c>
      <c r="S5" s="86">
        <v>7</v>
      </c>
    </row>
    <row r="6" spans="1:20" x14ac:dyDescent="0.25">
      <c r="A6" s="3" t="s">
        <v>123</v>
      </c>
      <c r="B6" s="3" t="s">
        <v>124</v>
      </c>
      <c r="C6" s="5" t="s">
        <v>238</v>
      </c>
      <c r="D6" s="3">
        <v>3</v>
      </c>
      <c r="E6" s="3">
        <v>4</v>
      </c>
      <c r="F6" s="34">
        <v>3</v>
      </c>
      <c r="G6" s="34">
        <v>4</v>
      </c>
      <c r="H6" s="15">
        <f>E6+G6</f>
        <v>8</v>
      </c>
      <c r="I6" s="50"/>
      <c r="J6" s="50"/>
      <c r="K6" s="34"/>
      <c r="L6" s="34"/>
      <c r="P6" s="82"/>
      <c r="Q6" s="82"/>
      <c r="S6" s="94">
        <v>8</v>
      </c>
    </row>
    <row r="7" spans="1:20" x14ac:dyDescent="0.25">
      <c r="A7" s="84" t="s">
        <v>132</v>
      </c>
      <c r="B7" s="84" t="s">
        <v>133</v>
      </c>
      <c r="C7" s="84" t="s">
        <v>238</v>
      </c>
      <c r="D7" s="84">
        <v>1</v>
      </c>
      <c r="E7" s="84">
        <v>6</v>
      </c>
      <c r="F7" s="85">
        <v>4</v>
      </c>
      <c r="G7" s="85">
        <v>3</v>
      </c>
      <c r="H7" s="86">
        <f>E7+G7</f>
        <v>9</v>
      </c>
      <c r="I7" s="87"/>
      <c r="J7" s="87"/>
      <c r="K7" s="85"/>
      <c r="L7" s="85"/>
      <c r="M7" s="86"/>
      <c r="N7" s="84"/>
      <c r="O7" s="84"/>
      <c r="P7" s="85"/>
      <c r="Q7" s="85"/>
      <c r="R7" s="95"/>
      <c r="S7" s="86">
        <v>9</v>
      </c>
    </row>
    <row r="8" spans="1:20" x14ac:dyDescent="0.25">
      <c r="A8" s="84" t="s">
        <v>141</v>
      </c>
      <c r="B8" s="84" t="s">
        <v>142</v>
      </c>
      <c r="C8" s="84" t="s">
        <v>238</v>
      </c>
      <c r="D8" s="84">
        <v>4</v>
      </c>
      <c r="E8" s="84">
        <v>3</v>
      </c>
      <c r="F8" s="85">
        <v>1</v>
      </c>
      <c r="G8" s="85">
        <v>6</v>
      </c>
      <c r="H8" s="86">
        <f>E8+G8</f>
        <v>9</v>
      </c>
      <c r="I8" s="87">
        <v>1</v>
      </c>
      <c r="J8" s="87">
        <v>6</v>
      </c>
      <c r="K8" s="85"/>
      <c r="L8" s="85"/>
      <c r="M8" s="86">
        <v>6</v>
      </c>
      <c r="N8" s="84"/>
      <c r="O8" s="84"/>
      <c r="P8" s="85"/>
      <c r="Q8" s="85"/>
      <c r="R8" s="95"/>
      <c r="S8" s="86">
        <v>15</v>
      </c>
    </row>
    <row r="9" spans="1:20" x14ac:dyDescent="0.25">
      <c r="A9" s="84" t="s">
        <v>116</v>
      </c>
      <c r="B9" s="84" t="s">
        <v>117</v>
      </c>
      <c r="C9" s="84" t="s">
        <v>238</v>
      </c>
      <c r="D9" s="84">
        <v>2</v>
      </c>
      <c r="E9" s="84">
        <v>5</v>
      </c>
      <c r="F9" s="85">
        <v>2</v>
      </c>
      <c r="G9" s="85">
        <v>5</v>
      </c>
      <c r="H9" s="86">
        <f>E9+G9</f>
        <v>10</v>
      </c>
      <c r="I9" s="87"/>
      <c r="J9" s="87"/>
      <c r="K9" s="85"/>
      <c r="L9" s="85"/>
      <c r="M9" s="86"/>
      <c r="N9" s="84">
        <v>2</v>
      </c>
      <c r="O9" s="84">
        <v>5</v>
      </c>
      <c r="P9" s="85">
        <v>1</v>
      </c>
      <c r="Q9" s="85">
        <v>6</v>
      </c>
      <c r="R9" s="95">
        <v>11</v>
      </c>
      <c r="S9" s="86">
        <v>21</v>
      </c>
    </row>
    <row r="10" spans="1:20" x14ac:dyDescent="0.25">
      <c r="A10" s="76" t="s">
        <v>488</v>
      </c>
      <c r="B10" s="76" t="s">
        <v>541</v>
      </c>
      <c r="C10" s="76" t="s">
        <v>239</v>
      </c>
      <c r="F10" s="133"/>
      <c r="G10" s="133"/>
      <c r="H10" s="133"/>
      <c r="I10" s="133"/>
      <c r="J10" s="133"/>
      <c r="K10" s="133"/>
      <c r="L10" s="133"/>
      <c r="P10" s="82">
        <v>2</v>
      </c>
      <c r="Q10" s="82"/>
    </row>
    <row r="11" spans="1:20" x14ac:dyDescent="0.25">
      <c r="A11" s="3" t="s">
        <v>498</v>
      </c>
      <c r="B11" s="3" t="s">
        <v>499</v>
      </c>
      <c r="C11" s="5" t="s">
        <v>239</v>
      </c>
      <c r="F11" s="133"/>
      <c r="G11" s="133"/>
      <c r="H11" s="133"/>
      <c r="I11" s="133"/>
      <c r="J11" s="133"/>
      <c r="K11" s="133"/>
      <c r="L11" s="133"/>
      <c r="N11" s="3">
        <v>1</v>
      </c>
      <c r="P11" s="82"/>
      <c r="Q11" s="82"/>
    </row>
  </sheetData>
  <sortState ref="A5:T11">
    <sortCondition ref="S5:S11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75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workbookViewId="0">
      <selection activeCell="D19" sqref="D19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bestFit="1" customWidth="1"/>
    <col min="5" max="5" width="7.5703125" style="3" customWidth="1"/>
    <col min="6" max="6" width="11.7109375" style="3" customWidth="1"/>
    <col min="7" max="7" width="7.5703125" style="3" bestFit="1" customWidth="1"/>
    <col min="8" max="8" width="6.5703125" style="44" customWidth="1"/>
    <col min="9" max="9" width="11.5703125" style="31" bestFit="1" customWidth="1"/>
    <col min="10" max="10" width="7.5703125" style="31" customWidth="1"/>
    <col min="11" max="11" width="11.5703125" style="31" customWidth="1"/>
    <col min="12" max="12" width="7.5703125" style="31" bestFit="1" customWidth="1"/>
    <col min="13" max="13" width="6.5703125" style="21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24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158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20"/>
      <c r="N2" s="161" t="s">
        <v>386</v>
      </c>
      <c r="O2" s="161"/>
      <c r="P2" s="161"/>
      <c r="Q2" s="161"/>
      <c r="R2" s="28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115</v>
      </c>
      <c r="B5" s="84" t="s">
        <v>31</v>
      </c>
      <c r="C5" s="84" t="s">
        <v>238</v>
      </c>
      <c r="D5" s="84">
        <v>1</v>
      </c>
      <c r="E5" s="84">
        <v>6</v>
      </c>
      <c r="F5" s="85">
        <v>2</v>
      </c>
      <c r="G5" s="85">
        <v>5</v>
      </c>
      <c r="H5" s="86">
        <f>E5+G5</f>
        <v>11</v>
      </c>
      <c r="I5" s="87">
        <v>1</v>
      </c>
      <c r="J5" s="87">
        <v>6</v>
      </c>
      <c r="K5" s="85">
        <v>1</v>
      </c>
      <c r="L5" s="85">
        <v>6</v>
      </c>
      <c r="M5" s="106">
        <v>12</v>
      </c>
      <c r="N5" s="84">
        <v>1</v>
      </c>
      <c r="O5" s="84">
        <v>6</v>
      </c>
      <c r="P5" s="85">
        <v>1</v>
      </c>
      <c r="Q5" s="85">
        <v>6</v>
      </c>
      <c r="R5" s="95">
        <v>12</v>
      </c>
      <c r="S5" s="86">
        <f>11+12+12</f>
        <v>35</v>
      </c>
    </row>
    <row r="6" spans="1:20" x14ac:dyDescent="0.25">
      <c r="A6" s="84" t="s">
        <v>144</v>
      </c>
      <c r="B6" s="84" t="s">
        <v>119</v>
      </c>
      <c r="C6" s="84" t="s">
        <v>238</v>
      </c>
      <c r="D6" s="84">
        <v>3</v>
      </c>
      <c r="E6" s="84">
        <v>4</v>
      </c>
      <c r="F6" s="85">
        <v>3</v>
      </c>
      <c r="G6" s="85">
        <v>4</v>
      </c>
      <c r="H6" s="86">
        <v>8</v>
      </c>
      <c r="I6" s="87">
        <v>3</v>
      </c>
      <c r="J6" s="87">
        <v>4</v>
      </c>
      <c r="K6" s="85">
        <v>3</v>
      </c>
      <c r="L6" s="85">
        <v>4</v>
      </c>
      <c r="M6" s="106">
        <v>8</v>
      </c>
      <c r="N6" s="84">
        <v>5</v>
      </c>
      <c r="O6" s="84">
        <v>2</v>
      </c>
      <c r="P6" s="85">
        <v>2</v>
      </c>
      <c r="Q6" s="85">
        <v>5</v>
      </c>
      <c r="R6" s="95">
        <v>7</v>
      </c>
      <c r="S6" s="86">
        <f>8+8+7</f>
        <v>23</v>
      </c>
    </row>
    <row r="7" spans="1:20" x14ac:dyDescent="0.25">
      <c r="A7" s="84" t="s">
        <v>143</v>
      </c>
      <c r="B7" s="84" t="s">
        <v>31</v>
      </c>
      <c r="C7" s="84" t="s">
        <v>238</v>
      </c>
      <c r="D7" s="84">
        <v>2</v>
      </c>
      <c r="E7" s="84">
        <v>5</v>
      </c>
      <c r="F7" s="85">
        <v>1</v>
      </c>
      <c r="G7" s="85">
        <v>6</v>
      </c>
      <c r="H7" s="86">
        <f>E7+G7</f>
        <v>11</v>
      </c>
      <c r="I7" s="87">
        <v>2</v>
      </c>
      <c r="J7" s="87">
        <v>5</v>
      </c>
      <c r="K7" s="85">
        <v>2</v>
      </c>
      <c r="L7" s="85">
        <v>5</v>
      </c>
      <c r="M7" s="106">
        <v>10</v>
      </c>
      <c r="N7" s="84"/>
      <c r="O7" s="84"/>
      <c r="P7" s="85"/>
      <c r="Q7" s="85"/>
      <c r="R7" s="95"/>
      <c r="S7" s="86">
        <f>11+10</f>
        <v>21</v>
      </c>
    </row>
    <row r="8" spans="1:20" x14ac:dyDescent="0.25">
      <c r="A8" s="133" t="s">
        <v>20</v>
      </c>
      <c r="B8" s="133" t="s">
        <v>126</v>
      </c>
      <c r="C8" s="133" t="s">
        <v>238</v>
      </c>
      <c r="D8" s="133"/>
      <c r="E8" s="133"/>
      <c r="F8" s="132">
        <v>4</v>
      </c>
      <c r="G8" s="132">
        <v>3</v>
      </c>
      <c r="H8" s="15">
        <f>E8+G8</f>
        <v>3</v>
      </c>
      <c r="I8" s="50"/>
      <c r="J8" s="50"/>
      <c r="K8" s="132"/>
      <c r="L8" s="132"/>
      <c r="N8" s="133"/>
      <c r="O8" s="133"/>
      <c r="P8" s="132"/>
      <c r="Q8" s="132"/>
      <c r="S8" s="15">
        <v>3</v>
      </c>
    </row>
    <row r="9" spans="1:20" x14ac:dyDescent="0.25">
      <c r="A9" s="133" t="s">
        <v>351</v>
      </c>
      <c r="B9" s="133" t="s">
        <v>352</v>
      </c>
      <c r="C9" s="133" t="s">
        <v>239</v>
      </c>
      <c r="D9" s="133"/>
      <c r="E9" s="133"/>
      <c r="F9" s="132"/>
      <c r="G9" s="132"/>
      <c r="H9" s="132"/>
      <c r="I9" s="50">
        <v>5</v>
      </c>
      <c r="J9" s="50">
        <v>2</v>
      </c>
      <c r="K9" s="132"/>
      <c r="L9" s="132"/>
      <c r="N9" s="133"/>
      <c r="O9" s="133"/>
      <c r="P9" s="132"/>
      <c r="Q9" s="132"/>
    </row>
    <row r="10" spans="1:20" x14ac:dyDescent="0.25">
      <c r="A10" s="133" t="s">
        <v>336</v>
      </c>
      <c r="B10" s="133" t="s">
        <v>337</v>
      </c>
      <c r="C10" s="133" t="s">
        <v>239</v>
      </c>
      <c r="D10" s="133"/>
      <c r="E10" s="133"/>
      <c r="F10" s="132"/>
      <c r="G10" s="132"/>
      <c r="H10" s="132"/>
      <c r="I10" s="50">
        <v>4</v>
      </c>
      <c r="J10" s="50">
        <v>3</v>
      </c>
      <c r="K10" s="132"/>
      <c r="L10" s="132"/>
      <c r="N10" s="133">
        <v>2</v>
      </c>
      <c r="O10" s="133"/>
      <c r="P10" s="132"/>
      <c r="Q10" s="132"/>
    </row>
    <row r="11" spans="1:20" x14ac:dyDescent="0.25">
      <c r="A11" s="3" t="s">
        <v>512</v>
      </c>
      <c r="B11" s="3" t="s">
        <v>493</v>
      </c>
      <c r="C11" s="13" t="s">
        <v>239</v>
      </c>
      <c r="N11" s="3">
        <v>4</v>
      </c>
      <c r="P11" s="82"/>
      <c r="Q11" s="82"/>
    </row>
    <row r="12" spans="1:20" x14ac:dyDescent="0.25">
      <c r="A12" s="3" t="s">
        <v>542</v>
      </c>
      <c r="B12" s="3" t="s">
        <v>543</v>
      </c>
      <c r="C12" s="13" t="s">
        <v>239</v>
      </c>
      <c r="P12" s="82">
        <v>3</v>
      </c>
      <c r="Q12" s="82"/>
    </row>
    <row r="13" spans="1:20" x14ac:dyDescent="0.25">
      <c r="A13" s="3" t="s">
        <v>491</v>
      </c>
      <c r="B13" s="3" t="s">
        <v>492</v>
      </c>
      <c r="C13" s="13" t="s">
        <v>239</v>
      </c>
      <c r="N13" s="3">
        <v>3</v>
      </c>
      <c r="P13" s="82"/>
      <c r="Q13" s="82"/>
    </row>
  </sheetData>
  <sortState ref="A5:T13">
    <sortCondition descending="1" ref="S5:S13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74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workbookViewId="0">
      <selection activeCell="A6" sqref="A6:S6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customWidth="1"/>
    <col min="9" max="9" width="11.5703125" style="31" customWidth="1"/>
    <col min="10" max="10" width="7.5703125" style="31" bestFit="1" customWidth="1"/>
    <col min="11" max="11" width="11.5703125" style="31" customWidth="1"/>
    <col min="12" max="12" width="7.5703125" style="31" bestFit="1" customWidth="1"/>
    <col min="13" max="13" width="6.5703125" style="15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159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115</v>
      </c>
      <c r="B5" s="84" t="s">
        <v>31</v>
      </c>
      <c r="C5" s="84" t="s">
        <v>238</v>
      </c>
      <c r="D5" s="84">
        <v>1</v>
      </c>
      <c r="E5" s="84">
        <v>6</v>
      </c>
      <c r="F5" s="85">
        <v>1</v>
      </c>
      <c r="G5" s="85">
        <v>6</v>
      </c>
      <c r="H5" s="86">
        <f>E5+G5</f>
        <v>12</v>
      </c>
      <c r="I5" s="87">
        <v>1</v>
      </c>
      <c r="J5" s="87">
        <v>6</v>
      </c>
      <c r="K5" s="85">
        <v>1</v>
      </c>
      <c r="L5" s="85">
        <v>6</v>
      </c>
      <c r="M5" s="86">
        <v>12</v>
      </c>
      <c r="N5" s="84">
        <v>4</v>
      </c>
      <c r="O5" s="84">
        <v>3</v>
      </c>
      <c r="P5" s="85">
        <v>1</v>
      </c>
      <c r="Q5" s="85">
        <v>6</v>
      </c>
      <c r="R5" s="95">
        <v>9</v>
      </c>
      <c r="S5" s="86">
        <f>12+12+9</f>
        <v>33</v>
      </c>
    </row>
    <row r="6" spans="1:20" x14ac:dyDescent="0.25">
      <c r="A6" s="84" t="s">
        <v>145</v>
      </c>
      <c r="B6" s="84" t="s">
        <v>146</v>
      </c>
      <c r="C6" s="84" t="s">
        <v>238</v>
      </c>
      <c r="D6" s="84">
        <v>2</v>
      </c>
      <c r="E6" s="84">
        <v>5</v>
      </c>
      <c r="F6" s="85"/>
      <c r="G6" s="85"/>
      <c r="H6" s="86">
        <f>E6+G6</f>
        <v>5</v>
      </c>
      <c r="I6" s="87"/>
      <c r="J6" s="87"/>
      <c r="K6" s="85"/>
      <c r="L6" s="85"/>
      <c r="M6" s="86"/>
      <c r="N6" s="84"/>
      <c r="O6" s="84"/>
      <c r="P6" s="84"/>
      <c r="Q6" s="84"/>
      <c r="R6" s="84"/>
      <c r="S6" s="86">
        <v>5</v>
      </c>
    </row>
    <row r="7" spans="1:20" x14ac:dyDescent="0.25">
      <c r="A7" s="133" t="s">
        <v>353</v>
      </c>
      <c r="B7" s="133" t="s">
        <v>352</v>
      </c>
      <c r="C7" s="133" t="s">
        <v>239</v>
      </c>
      <c r="D7" s="133"/>
      <c r="E7" s="133"/>
      <c r="F7" s="132"/>
      <c r="G7" s="132"/>
      <c r="H7" s="132"/>
      <c r="I7" s="50">
        <v>3</v>
      </c>
      <c r="J7" s="50">
        <v>4</v>
      </c>
      <c r="K7" s="132"/>
      <c r="L7" s="132"/>
      <c r="N7" s="133"/>
      <c r="O7" s="133"/>
      <c r="P7" s="133"/>
      <c r="Q7" s="133"/>
      <c r="R7" s="133"/>
    </row>
    <row r="8" spans="1:20" x14ac:dyDescent="0.25">
      <c r="A8" s="3" t="s">
        <v>335</v>
      </c>
      <c r="B8" s="3" t="s">
        <v>337</v>
      </c>
      <c r="C8" s="13" t="s">
        <v>239</v>
      </c>
      <c r="F8" s="132"/>
      <c r="G8" s="132"/>
      <c r="H8" s="15"/>
      <c r="I8" s="50">
        <v>2</v>
      </c>
      <c r="J8" s="50">
        <v>5</v>
      </c>
      <c r="K8" s="132"/>
      <c r="L8" s="132"/>
      <c r="N8" s="3">
        <v>3</v>
      </c>
      <c r="S8" s="94"/>
    </row>
    <row r="9" spans="1:20" x14ac:dyDescent="0.25">
      <c r="A9" s="3" t="s">
        <v>512</v>
      </c>
      <c r="B9" s="3" t="s">
        <v>493</v>
      </c>
      <c r="C9" s="13" t="s">
        <v>239</v>
      </c>
      <c r="F9" s="133"/>
      <c r="G9" s="133"/>
      <c r="H9" s="133"/>
      <c r="I9" s="50"/>
      <c r="J9" s="50"/>
      <c r="K9" s="133"/>
      <c r="L9" s="133"/>
      <c r="N9" s="3">
        <v>2</v>
      </c>
    </row>
    <row r="10" spans="1:20" x14ac:dyDescent="0.25">
      <c r="A10" s="3" t="s">
        <v>491</v>
      </c>
      <c r="B10" s="3" t="s">
        <v>492</v>
      </c>
      <c r="C10" s="13" t="s">
        <v>239</v>
      </c>
      <c r="F10" s="78"/>
      <c r="G10" s="78"/>
      <c r="H10" s="132"/>
      <c r="I10" s="50"/>
      <c r="J10" s="50"/>
      <c r="K10" s="78"/>
      <c r="L10" s="78"/>
      <c r="N10" s="3">
        <v>1</v>
      </c>
    </row>
    <row r="11" spans="1:20" x14ac:dyDescent="0.25">
      <c r="I11" s="50"/>
      <c r="J11" s="50"/>
    </row>
  </sheetData>
  <sortState ref="A5:T10">
    <sortCondition descending="1" ref="S5:S10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74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workbookViewId="0">
      <selection activeCell="S5" sqref="S5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116</v>
      </c>
      <c r="B5" s="84" t="s">
        <v>117</v>
      </c>
      <c r="C5" s="84" t="s">
        <v>238</v>
      </c>
      <c r="D5" s="84">
        <v>1</v>
      </c>
      <c r="E5" s="84">
        <v>6</v>
      </c>
      <c r="F5" s="85">
        <v>1</v>
      </c>
      <c r="G5" s="85">
        <v>6</v>
      </c>
      <c r="H5" s="86">
        <f>E5+G5</f>
        <v>12</v>
      </c>
      <c r="I5" s="87"/>
      <c r="J5" s="87"/>
      <c r="K5" s="85"/>
      <c r="L5" s="85"/>
      <c r="M5" s="86"/>
      <c r="N5" s="84">
        <v>1</v>
      </c>
      <c r="O5" s="84">
        <v>6</v>
      </c>
      <c r="P5" s="85">
        <v>1</v>
      </c>
      <c r="Q5" s="85">
        <v>6</v>
      </c>
      <c r="R5" s="95">
        <v>12</v>
      </c>
      <c r="S5" s="86">
        <v>24</v>
      </c>
    </row>
    <row r="6" spans="1:20" x14ac:dyDescent="0.25">
      <c r="A6" s="3" t="s">
        <v>355</v>
      </c>
      <c r="B6" s="3" t="s">
        <v>339</v>
      </c>
      <c r="C6" s="13" t="s">
        <v>238</v>
      </c>
      <c r="F6" s="34"/>
      <c r="G6" s="34"/>
      <c r="H6" s="15"/>
      <c r="I6" s="50">
        <v>3</v>
      </c>
      <c r="J6" s="50">
        <v>4</v>
      </c>
      <c r="K6" s="34"/>
      <c r="L6" s="34"/>
      <c r="M6" s="15">
        <v>4</v>
      </c>
      <c r="N6" s="3">
        <v>3</v>
      </c>
      <c r="O6" s="3">
        <v>4</v>
      </c>
      <c r="P6" s="82"/>
      <c r="Q6" s="82"/>
      <c r="R6" s="24">
        <v>4</v>
      </c>
      <c r="S6" s="94">
        <v>8</v>
      </c>
    </row>
    <row r="7" spans="1:20" x14ac:dyDescent="0.25">
      <c r="A7" s="133" t="s">
        <v>354</v>
      </c>
      <c r="B7" s="133" t="s">
        <v>339</v>
      </c>
      <c r="C7" s="133" t="s">
        <v>238</v>
      </c>
      <c r="D7" s="133"/>
      <c r="E7" s="133"/>
      <c r="F7" s="132"/>
      <c r="G7" s="132"/>
      <c r="H7" s="15"/>
      <c r="I7" s="50">
        <v>2</v>
      </c>
      <c r="J7" s="50">
        <v>5</v>
      </c>
      <c r="K7" s="132"/>
      <c r="L7" s="132"/>
      <c r="M7" s="15">
        <v>5</v>
      </c>
      <c r="N7" s="133">
        <v>4</v>
      </c>
      <c r="O7" s="133">
        <v>3</v>
      </c>
      <c r="P7" s="132"/>
      <c r="Q7" s="132"/>
      <c r="R7" s="24">
        <v>3</v>
      </c>
      <c r="S7" s="15">
        <v>8</v>
      </c>
    </row>
    <row r="8" spans="1:20" x14ac:dyDescent="0.25">
      <c r="A8" s="133" t="s">
        <v>443</v>
      </c>
      <c r="B8" s="133" t="s">
        <v>130</v>
      </c>
      <c r="C8" s="133" t="s">
        <v>239</v>
      </c>
      <c r="D8" s="133"/>
      <c r="E8" s="133"/>
      <c r="F8" s="133"/>
      <c r="G8" s="133"/>
      <c r="H8" s="133"/>
      <c r="I8" s="50"/>
      <c r="J8" s="50"/>
      <c r="K8" s="133"/>
      <c r="L8" s="133"/>
      <c r="N8" s="133">
        <v>5</v>
      </c>
      <c r="O8" s="133"/>
      <c r="P8" s="132">
        <v>3</v>
      </c>
      <c r="Q8" s="132"/>
      <c r="R8" s="24"/>
    </row>
    <row r="9" spans="1:20" x14ac:dyDescent="0.25">
      <c r="A9" s="3" t="s">
        <v>356</v>
      </c>
      <c r="B9" s="3" t="s">
        <v>357</v>
      </c>
      <c r="C9" s="13" t="s">
        <v>239</v>
      </c>
      <c r="F9" s="109"/>
      <c r="G9" s="109"/>
      <c r="H9" s="15"/>
      <c r="I9" s="50">
        <v>1</v>
      </c>
      <c r="J9" s="50"/>
      <c r="K9" s="109"/>
      <c r="L9" s="109"/>
      <c r="N9" s="3">
        <v>2</v>
      </c>
      <c r="P9" s="82"/>
      <c r="Q9" s="82"/>
      <c r="R9" s="24"/>
    </row>
    <row r="10" spans="1:20" x14ac:dyDescent="0.25">
      <c r="A10" s="3" t="s">
        <v>145</v>
      </c>
      <c r="B10" s="3" t="s">
        <v>544</v>
      </c>
      <c r="C10" s="13" t="s">
        <v>239</v>
      </c>
      <c r="I10" s="50"/>
      <c r="J10" s="50"/>
      <c r="P10" s="82">
        <v>2</v>
      </c>
      <c r="Q10" s="82"/>
      <c r="R10" s="24"/>
    </row>
    <row r="11" spans="1:20" x14ac:dyDescent="0.25">
      <c r="I11" s="50"/>
      <c r="J11" s="50"/>
      <c r="P11" s="82"/>
      <c r="Q11" s="82"/>
      <c r="R11" s="24"/>
    </row>
    <row r="12" spans="1:20" x14ac:dyDescent="0.25">
      <c r="I12" s="50"/>
      <c r="J12" s="50"/>
    </row>
    <row r="13" spans="1:20" x14ac:dyDescent="0.25">
      <c r="I13" s="50"/>
      <c r="J13" s="50"/>
    </row>
    <row r="14" spans="1:20" x14ac:dyDescent="0.25">
      <c r="I14" s="50"/>
      <c r="J14" s="50"/>
    </row>
    <row r="15" spans="1:20" x14ac:dyDescent="0.25">
      <c r="I15" s="50"/>
      <c r="J15" s="50"/>
    </row>
    <row r="16" spans="1:20" x14ac:dyDescent="0.25">
      <c r="I16" s="50"/>
      <c r="J16" s="50"/>
    </row>
    <row r="17" spans="9:10" x14ac:dyDescent="0.25">
      <c r="I17" s="50"/>
      <c r="J17" s="50"/>
    </row>
    <row r="18" spans="9:10" x14ac:dyDescent="0.25">
      <c r="I18" s="50"/>
      <c r="J18" s="50"/>
    </row>
    <row r="19" spans="9:10" x14ac:dyDescent="0.25">
      <c r="I19" s="50"/>
      <c r="J19" s="50"/>
    </row>
  </sheetData>
  <sortState ref="A5:T10">
    <sortCondition descending="1" ref="S5:S10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74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workbookViewId="0">
      <selection activeCell="F9" sqref="F9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customWidth="1"/>
    <col min="9" max="9" width="11.5703125" style="31" customWidth="1"/>
    <col min="10" max="10" width="7.5703125" style="31" bestFit="1" customWidth="1"/>
    <col min="11" max="11" width="11.5703125" style="31" customWidth="1"/>
    <col min="12" max="12" width="7.5703125" style="31" bestFit="1" customWidth="1"/>
    <col min="13" max="13" width="6.5703125" style="15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161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116</v>
      </c>
      <c r="B5" s="84" t="s">
        <v>117</v>
      </c>
      <c r="C5" s="84" t="s">
        <v>238</v>
      </c>
      <c r="D5" s="84">
        <v>1</v>
      </c>
      <c r="E5" s="84">
        <v>6</v>
      </c>
      <c r="F5" s="85">
        <v>1</v>
      </c>
      <c r="G5" s="85">
        <v>6</v>
      </c>
      <c r="H5" s="86">
        <f>E5+G5</f>
        <v>12</v>
      </c>
      <c r="I5" s="87"/>
      <c r="J5" s="87"/>
      <c r="K5" s="85"/>
      <c r="L5" s="85"/>
      <c r="M5" s="86"/>
      <c r="N5" s="84">
        <v>1</v>
      </c>
      <c r="O5" s="84">
        <v>6</v>
      </c>
      <c r="P5" s="85">
        <v>1</v>
      </c>
      <c r="Q5" s="85">
        <v>6</v>
      </c>
      <c r="R5" s="95">
        <v>12</v>
      </c>
      <c r="S5" s="86">
        <v>24</v>
      </c>
    </row>
    <row r="6" spans="1:20" x14ac:dyDescent="0.25">
      <c r="A6" s="3" t="s">
        <v>263</v>
      </c>
      <c r="B6" s="3" t="s">
        <v>339</v>
      </c>
      <c r="C6" s="13" t="s">
        <v>238</v>
      </c>
      <c r="F6" s="34"/>
      <c r="G6" s="34"/>
      <c r="H6" s="132"/>
      <c r="I6" s="50">
        <v>2</v>
      </c>
      <c r="J6" s="50">
        <v>5</v>
      </c>
      <c r="K6" s="34"/>
      <c r="L6" s="34"/>
      <c r="M6" s="15">
        <v>5</v>
      </c>
      <c r="N6" s="3">
        <v>2</v>
      </c>
      <c r="O6" s="3">
        <v>5</v>
      </c>
      <c r="P6" s="82"/>
      <c r="Q6" s="82"/>
      <c r="R6" s="24">
        <v>5</v>
      </c>
      <c r="S6" s="94">
        <v>10</v>
      </c>
    </row>
    <row r="7" spans="1:20" x14ac:dyDescent="0.25">
      <c r="A7" s="133" t="s">
        <v>358</v>
      </c>
      <c r="B7" s="133" t="s">
        <v>339</v>
      </c>
      <c r="C7" s="133" t="s">
        <v>238</v>
      </c>
      <c r="D7" s="133"/>
      <c r="E7" s="133"/>
      <c r="F7" s="132"/>
      <c r="G7" s="132"/>
      <c r="H7" s="15"/>
      <c r="I7" s="50">
        <v>3</v>
      </c>
      <c r="J7" s="50">
        <v>4</v>
      </c>
      <c r="K7" s="132"/>
      <c r="L7" s="132"/>
      <c r="M7" s="15">
        <v>4</v>
      </c>
      <c r="N7" s="133">
        <v>5</v>
      </c>
      <c r="O7" s="133">
        <v>2</v>
      </c>
      <c r="P7" s="132"/>
      <c r="Q7" s="132"/>
      <c r="R7" s="24">
        <v>2</v>
      </c>
      <c r="S7" s="15">
        <v>6</v>
      </c>
    </row>
    <row r="8" spans="1:20" x14ac:dyDescent="0.25">
      <c r="A8" s="133" t="s">
        <v>443</v>
      </c>
      <c r="B8" s="133" t="s">
        <v>130</v>
      </c>
      <c r="C8" s="133" t="s">
        <v>239</v>
      </c>
      <c r="D8" s="133"/>
      <c r="E8" s="133"/>
      <c r="F8" s="132"/>
      <c r="G8" s="132"/>
      <c r="H8" s="132"/>
      <c r="I8" s="50"/>
      <c r="J8" s="50"/>
      <c r="K8" s="132"/>
      <c r="L8" s="132"/>
      <c r="N8" s="133">
        <v>4</v>
      </c>
      <c r="O8" s="133"/>
      <c r="P8" s="132">
        <v>3</v>
      </c>
      <c r="Q8" s="132"/>
      <c r="R8" s="24"/>
    </row>
    <row r="9" spans="1:20" x14ac:dyDescent="0.25">
      <c r="A9" s="3" t="s">
        <v>356</v>
      </c>
      <c r="B9" s="3" t="s">
        <v>357</v>
      </c>
      <c r="C9" s="13" t="s">
        <v>239</v>
      </c>
      <c r="F9" s="34"/>
      <c r="G9" s="34"/>
      <c r="H9" s="46"/>
      <c r="I9" s="50">
        <v>1</v>
      </c>
      <c r="J9" s="50"/>
      <c r="K9" s="34"/>
      <c r="L9" s="34"/>
      <c r="N9" s="3">
        <v>3</v>
      </c>
      <c r="O9" s="3">
        <v>4</v>
      </c>
      <c r="P9" s="82"/>
      <c r="Q9" s="82"/>
      <c r="R9" s="24"/>
    </row>
    <row r="10" spans="1:20" x14ac:dyDescent="0.25">
      <c r="A10" s="3" t="s">
        <v>145</v>
      </c>
      <c r="B10" s="3" t="s">
        <v>544</v>
      </c>
      <c r="C10" s="13" t="s">
        <v>239</v>
      </c>
      <c r="F10" s="34"/>
      <c r="G10" s="34"/>
      <c r="H10" s="46"/>
      <c r="I10" s="50"/>
      <c r="J10" s="50"/>
      <c r="K10" s="34"/>
      <c r="L10" s="34"/>
      <c r="P10" s="82">
        <v>2</v>
      </c>
      <c r="Q10" s="82"/>
      <c r="R10" s="24"/>
    </row>
    <row r="11" spans="1:20" x14ac:dyDescent="0.25">
      <c r="I11" s="50"/>
      <c r="J11" s="50"/>
      <c r="P11" s="82"/>
      <c r="Q11" s="82"/>
      <c r="R11" s="24"/>
    </row>
    <row r="12" spans="1:20" x14ac:dyDescent="0.25">
      <c r="I12" s="50"/>
      <c r="J12" s="50"/>
    </row>
    <row r="13" spans="1:20" x14ac:dyDescent="0.25">
      <c r="I13" s="50"/>
      <c r="J13" s="50"/>
    </row>
    <row r="14" spans="1:20" x14ac:dyDescent="0.25">
      <c r="I14" s="50"/>
      <c r="J14" s="50"/>
    </row>
    <row r="15" spans="1:20" x14ac:dyDescent="0.25">
      <c r="I15" s="50"/>
      <c r="J15" s="50"/>
    </row>
  </sheetData>
  <sortState ref="A5:T10">
    <sortCondition descending="1" ref="S5:S10"/>
  </sortState>
  <mergeCells count="10">
    <mergeCell ref="D2:G2"/>
    <mergeCell ref="I2:L2"/>
    <mergeCell ref="D3:E3"/>
    <mergeCell ref="A1:O1"/>
    <mergeCell ref="F3:G3"/>
    <mergeCell ref="I3:J3"/>
    <mergeCell ref="K3:L3"/>
    <mergeCell ref="N2:Q2"/>
    <mergeCell ref="N3:O3"/>
    <mergeCell ref="P3:Q3"/>
  </mergeCells>
  <pageMargins left="0.7" right="0.7" top="0.75" bottom="0.75" header="0.3" footer="0.3"/>
  <pageSetup scale="74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A11" sqref="A11:S11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21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162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20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9</v>
      </c>
      <c r="B5" s="84" t="s">
        <v>8</v>
      </c>
      <c r="C5" s="84" t="s">
        <v>238</v>
      </c>
      <c r="D5" s="84">
        <v>2</v>
      </c>
      <c r="E5" s="84">
        <v>5</v>
      </c>
      <c r="F5" s="85">
        <v>1</v>
      </c>
      <c r="G5" s="85">
        <v>6</v>
      </c>
      <c r="H5" s="86">
        <f t="shared" ref="H5:H11" si="0">E5+G5</f>
        <v>11</v>
      </c>
      <c r="I5" s="87">
        <v>1</v>
      </c>
      <c r="J5" s="87">
        <v>6</v>
      </c>
      <c r="K5" s="85">
        <v>2</v>
      </c>
      <c r="L5" s="85">
        <v>5</v>
      </c>
      <c r="M5" s="106">
        <v>11</v>
      </c>
      <c r="N5" s="84" t="s">
        <v>346</v>
      </c>
      <c r="O5" s="84"/>
      <c r="P5" s="85">
        <v>2</v>
      </c>
      <c r="Q5" s="85">
        <v>5</v>
      </c>
      <c r="R5" s="95">
        <v>5</v>
      </c>
      <c r="S5" s="86">
        <v>27</v>
      </c>
    </row>
    <row r="6" spans="1:20" x14ac:dyDescent="0.25">
      <c r="A6" s="84" t="s">
        <v>116</v>
      </c>
      <c r="B6" s="84" t="s">
        <v>117</v>
      </c>
      <c r="C6" s="84" t="s">
        <v>238</v>
      </c>
      <c r="D6" s="84">
        <v>1</v>
      </c>
      <c r="E6" s="84">
        <v>6</v>
      </c>
      <c r="F6" s="85">
        <v>3</v>
      </c>
      <c r="G6" s="85">
        <v>4</v>
      </c>
      <c r="H6" s="86">
        <f t="shared" si="0"/>
        <v>10</v>
      </c>
      <c r="I6" s="87"/>
      <c r="J6" s="87"/>
      <c r="K6" s="85"/>
      <c r="L6" s="85"/>
      <c r="M6" s="106"/>
      <c r="N6" s="84">
        <v>1</v>
      </c>
      <c r="O6" s="84">
        <v>6</v>
      </c>
      <c r="P6" s="85">
        <v>1</v>
      </c>
      <c r="Q6" s="85">
        <v>6</v>
      </c>
      <c r="R6" s="95">
        <v>12</v>
      </c>
      <c r="S6" s="86">
        <v>22</v>
      </c>
    </row>
    <row r="7" spans="1:20" x14ac:dyDescent="0.25">
      <c r="A7" s="84" t="s">
        <v>21</v>
      </c>
      <c r="B7" s="84" t="s">
        <v>31</v>
      </c>
      <c r="C7" s="84" t="s">
        <v>238</v>
      </c>
      <c r="D7" s="84">
        <v>5</v>
      </c>
      <c r="E7" s="84">
        <v>2</v>
      </c>
      <c r="F7" s="85">
        <v>2</v>
      </c>
      <c r="G7" s="85">
        <v>5</v>
      </c>
      <c r="H7" s="86">
        <f t="shared" si="0"/>
        <v>7</v>
      </c>
      <c r="I7" s="87">
        <v>4</v>
      </c>
      <c r="J7" s="87">
        <v>3</v>
      </c>
      <c r="K7" s="85">
        <v>1</v>
      </c>
      <c r="L7" s="85">
        <v>6</v>
      </c>
      <c r="M7" s="106">
        <v>9</v>
      </c>
      <c r="N7" s="84"/>
      <c r="O7" s="84"/>
      <c r="P7" s="85"/>
      <c r="Q7" s="85"/>
      <c r="R7" s="95"/>
      <c r="S7" s="86">
        <f>7+9</f>
        <v>16</v>
      </c>
    </row>
    <row r="8" spans="1:20" x14ac:dyDescent="0.25">
      <c r="A8" s="84" t="s">
        <v>77</v>
      </c>
      <c r="B8" s="84" t="s">
        <v>78</v>
      </c>
      <c r="C8" s="84" t="s">
        <v>238</v>
      </c>
      <c r="D8" s="84">
        <v>3</v>
      </c>
      <c r="E8" s="84">
        <v>4</v>
      </c>
      <c r="F8" s="85">
        <v>5</v>
      </c>
      <c r="G8" s="85">
        <v>2</v>
      </c>
      <c r="H8" s="86">
        <f t="shared" si="0"/>
        <v>6</v>
      </c>
      <c r="I8" s="87">
        <v>2</v>
      </c>
      <c r="J8" s="87">
        <v>5</v>
      </c>
      <c r="K8" s="85" t="s">
        <v>346</v>
      </c>
      <c r="L8" s="85"/>
      <c r="M8" s="106">
        <v>5</v>
      </c>
      <c r="N8" s="84"/>
      <c r="O8" s="84"/>
      <c r="P8" s="85">
        <v>3</v>
      </c>
      <c r="Q8" s="85">
        <v>4</v>
      </c>
      <c r="R8" s="95">
        <v>4</v>
      </c>
      <c r="S8" s="86">
        <v>15</v>
      </c>
    </row>
    <row r="9" spans="1:20" x14ac:dyDescent="0.25">
      <c r="A9" s="84" t="s">
        <v>118</v>
      </c>
      <c r="B9" s="84" t="s">
        <v>119</v>
      </c>
      <c r="C9" s="84" t="s">
        <v>238</v>
      </c>
      <c r="D9" s="84"/>
      <c r="E9" s="84"/>
      <c r="F9" s="85">
        <v>4</v>
      </c>
      <c r="G9" s="85">
        <v>3</v>
      </c>
      <c r="H9" s="86">
        <f t="shared" si="0"/>
        <v>3</v>
      </c>
      <c r="I9" s="87">
        <v>3</v>
      </c>
      <c r="J9" s="87">
        <v>4</v>
      </c>
      <c r="K9" s="85">
        <v>3</v>
      </c>
      <c r="L9" s="85">
        <v>4</v>
      </c>
      <c r="M9" s="106">
        <v>8</v>
      </c>
      <c r="N9" s="84" t="s">
        <v>346</v>
      </c>
      <c r="O9" s="84"/>
      <c r="P9" s="85" t="s">
        <v>346</v>
      </c>
      <c r="Q9" s="85"/>
      <c r="R9" s="95"/>
      <c r="S9" s="86">
        <v>11</v>
      </c>
    </row>
    <row r="10" spans="1:20" x14ac:dyDescent="0.25">
      <c r="A10" s="84" t="s">
        <v>147</v>
      </c>
      <c r="B10" s="84" t="s">
        <v>119</v>
      </c>
      <c r="C10" s="84" t="s">
        <v>238</v>
      </c>
      <c r="D10" s="84">
        <v>4</v>
      </c>
      <c r="E10" s="84">
        <v>3</v>
      </c>
      <c r="F10" s="85"/>
      <c r="G10" s="85"/>
      <c r="H10" s="86">
        <f t="shared" si="0"/>
        <v>3</v>
      </c>
      <c r="I10" s="87" t="s">
        <v>346</v>
      </c>
      <c r="J10" s="87"/>
      <c r="K10" s="85">
        <v>4</v>
      </c>
      <c r="L10" s="85">
        <v>3</v>
      </c>
      <c r="M10" s="106">
        <v>3</v>
      </c>
      <c r="N10" s="84">
        <v>2</v>
      </c>
      <c r="O10" s="84">
        <v>5</v>
      </c>
      <c r="P10" s="85" t="s">
        <v>346</v>
      </c>
      <c r="Q10" s="85"/>
      <c r="R10" s="95">
        <v>5</v>
      </c>
      <c r="S10" s="86">
        <v>11</v>
      </c>
    </row>
    <row r="11" spans="1:20" x14ac:dyDescent="0.25">
      <c r="A11" s="84" t="s">
        <v>145</v>
      </c>
      <c r="B11" s="84" t="s">
        <v>146</v>
      </c>
      <c r="C11" s="84" t="s">
        <v>238</v>
      </c>
      <c r="D11" s="84"/>
      <c r="E11" s="84"/>
      <c r="F11" s="85"/>
      <c r="G11" s="85"/>
      <c r="H11" s="86">
        <f t="shared" si="0"/>
        <v>0</v>
      </c>
      <c r="I11" s="87">
        <v>5</v>
      </c>
      <c r="J11" s="87">
        <v>2</v>
      </c>
      <c r="K11" s="85">
        <v>5</v>
      </c>
      <c r="L11" s="85">
        <v>2</v>
      </c>
      <c r="M11" s="106">
        <v>4</v>
      </c>
      <c r="N11" s="84">
        <v>3</v>
      </c>
      <c r="O11" s="84">
        <v>4</v>
      </c>
      <c r="P11" s="85"/>
      <c r="Q11" s="85"/>
      <c r="R11" s="95">
        <v>4</v>
      </c>
      <c r="S11" s="86">
        <v>8</v>
      </c>
    </row>
    <row r="12" spans="1:20" x14ac:dyDescent="0.25">
      <c r="A12" s="133" t="s">
        <v>88</v>
      </c>
      <c r="B12" s="133" t="s">
        <v>338</v>
      </c>
      <c r="C12" s="133" t="s">
        <v>238</v>
      </c>
      <c r="D12" s="133"/>
      <c r="E12" s="133"/>
      <c r="F12" s="132"/>
      <c r="G12" s="132"/>
      <c r="H12" s="24"/>
      <c r="I12" s="50" t="s">
        <v>346</v>
      </c>
      <c r="J12" s="50"/>
      <c r="K12" s="132" t="s">
        <v>346</v>
      </c>
      <c r="L12" s="132"/>
      <c r="N12" s="133"/>
      <c r="O12" s="133"/>
      <c r="P12" s="132"/>
      <c r="Q12" s="132"/>
      <c r="R12" s="24"/>
      <c r="S12" s="15">
        <v>0</v>
      </c>
    </row>
    <row r="13" spans="1:20" x14ac:dyDescent="0.25">
      <c r="A13" s="133" t="s">
        <v>51</v>
      </c>
      <c r="B13" s="133" t="s">
        <v>67</v>
      </c>
      <c r="C13" s="133" t="s">
        <v>238</v>
      </c>
      <c r="D13" s="133"/>
      <c r="E13" s="133"/>
      <c r="F13" s="132"/>
      <c r="G13" s="132"/>
      <c r="H13" s="15">
        <f>E13+G13</f>
        <v>0</v>
      </c>
      <c r="I13" s="50"/>
      <c r="J13" s="50"/>
      <c r="K13" s="132"/>
      <c r="L13" s="132"/>
      <c r="N13" s="133"/>
      <c r="O13" s="133"/>
      <c r="P13" s="132"/>
      <c r="Q13" s="132"/>
      <c r="R13" s="24"/>
      <c r="S13" s="15">
        <v>0</v>
      </c>
    </row>
    <row r="14" spans="1:20" x14ac:dyDescent="0.25">
      <c r="A14" s="133" t="s">
        <v>545</v>
      </c>
      <c r="B14" s="133" t="s">
        <v>539</v>
      </c>
      <c r="C14" s="133" t="s">
        <v>239</v>
      </c>
      <c r="D14" s="133"/>
      <c r="E14" s="133"/>
      <c r="F14" s="133"/>
      <c r="G14" s="133"/>
      <c r="H14" s="133"/>
      <c r="I14" s="50"/>
      <c r="J14" s="50"/>
      <c r="K14" s="133"/>
      <c r="L14" s="133"/>
      <c r="N14" s="133"/>
      <c r="O14" s="133"/>
      <c r="P14" s="132">
        <v>5</v>
      </c>
      <c r="Q14" s="132"/>
      <c r="R14" s="24"/>
      <c r="S14" s="94"/>
    </row>
    <row r="15" spans="1:20" x14ac:dyDescent="0.25">
      <c r="A15" s="133" t="s">
        <v>494</v>
      </c>
      <c r="B15" s="133" t="s">
        <v>495</v>
      </c>
      <c r="C15" s="133" t="s">
        <v>239</v>
      </c>
      <c r="D15" s="133"/>
      <c r="E15" s="133"/>
      <c r="F15" s="133"/>
      <c r="G15" s="133"/>
      <c r="H15" s="133"/>
      <c r="I15" s="50"/>
      <c r="J15" s="50"/>
      <c r="K15" s="133"/>
      <c r="L15" s="133"/>
      <c r="N15" s="133">
        <v>4</v>
      </c>
      <c r="O15" s="133"/>
      <c r="P15" s="132"/>
      <c r="Q15" s="132"/>
      <c r="R15" s="24"/>
    </row>
    <row r="16" spans="1:20" x14ac:dyDescent="0.25">
      <c r="A16" s="133" t="s">
        <v>356</v>
      </c>
      <c r="B16" s="133" t="s">
        <v>357</v>
      </c>
      <c r="C16" s="133" t="s">
        <v>239</v>
      </c>
      <c r="D16" s="133"/>
      <c r="E16" s="133"/>
      <c r="F16" s="133"/>
      <c r="G16" s="133"/>
      <c r="H16" s="133"/>
      <c r="I16" s="50" t="s">
        <v>346</v>
      </c>
      <c r="J16" s="50"/>
      <c r="K16" s="133"/>
      <c r="L16" s="133"/>
      <c r="N16" s="133" t="s">
        <v>346</v>
      </c>
      <c r="O16" s="133"/>
      <c r="P16" s="132"/>
      <c r="Q16" s="132"/>
      <c r="R16" s="24"/>
    </row>
    <row r="17" spans="1:18" x14ac:dyDescent="0.25">
      <c r="A17" s="3" t="s">
        <v>340</v>
      </c>
      <c r="B17" s="3" t="s">
        <v>359</v>
      </c>
      <c r="C17" s="13" t="s">
        <v>239</v>
      </c>
      <c r="F17" s="133"/>
      <c r="G17" s="133"/>
      <c r="H17" s="24"/>
      <c r="I17" s="50" t="s">
        <v>346</v>
      </c>
      <c r="J17" s="50"/>
      <c r="K17" s="133"/>
      <c r="L17" s="133"/>
      <c r="P17" s="82"/>
      <c r="Q17" s="82"/>
      <c r="R17" s="24"/>
    </row>
    <row r="18" spans="1:18" x14ac:dyDescent="0.25">
      <c r="A18" s="3" t="s">
        <v>496</v>
      </c>
      <c r="B18" s="3" t="s">
        <v>492</v>
      </c>
      <c r="C18" s="13" t="s">
        <v>239</v>
      </c>
      <c r="I18" s="50"/>
      <c r="J18" s="50"/>
      <c r="N18" s="3">
        <v>5</v>
      </c>
      <c r="P18" s="82"/>
      <c r="Q18" s="82"/>
      <c r="R18" s="24"/>
    </row>
    <row r="19" spans="1:18" x14ac:dyDescent="0.25">
      <c r="I19" s="50"/>
      <c r="J19" s="50"/>
      <c r="R19" s="24"/>
    </row>
    <row r="20" spans="1:18" x14ac:dyDescent="0.25">
      <c r="I20" s="50"/>
      <c r="J20" s="50"/>
    </row>
    <row r="21" spans="1:18" x14ac:dyDescent="0.25">
      <c r="I21" s="50"/>
      <c r="J21" s="50"/>
    </row>
  </sheetData>
  <sortState ref="A5:T18">
    <sortCondition descending="1" ref="S5:S18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74" fitToHeight="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opLeftCell="J1" workbookViewId="0">
      <selection activeCell="S11" sqref="A11:S11"/>
    </sheetView>
  </sheetViews>
  <sheetFormatPr defaultRowHeight="15" x14ac:dyDescent="0.25"/>
  <cols>
    <col min="1" max="1" width="11.7109375" style="7" bestFit="1" customWidth="1"/>
    <col min="2" max="2" width="11.140625" style="7" bestFit="1" customWidth="1"/>
    <col min="3" max="3" width="7" style="7" bestFit="1" customWidth="1"/>
    <col min="4" max="4" width="11.7109375" style="7" bestFit="1" customWidth="1"/>
    <col min="5" max="5" width="7.5703125" style="7" customWidth="1"/>
    <col min="6" max="6" width="11.7109375" style="7" customWidth="1"/>
    <col min="7" max="7" width="7.5703125" style="7" bestFit="1" customWidth="1"/>
    <col min="8" max="8" width="6.5703125" style="7" customWidth="1"/>
    <col min="9" max="9" width="11.5703125" style="7" bestFit="1" customWidth="1"/>
    <col min="10" max="10" width="7.5703125" style="7" customWidth="1"/>
    <col min="11" max="11" width="11.5703125" style="7" customWidth="1"/>
    <col min="12" max="12" width="7.5703125" style="7" bestFit="1" customWidth="1"/>
    <col min="13" max="13" width="6.5703125" style="27" customWidth="1"/>
    <col min="14" max="14" width="11.5703125" style="7" bestFit="1" customWidth="1"/>
    <col min="15" max="15" width="7.5703125" style="7" bestFit="1" customWidth="1"/>
    <col min="16" max="16" width="11.5703125" style="7" bestFit="1" customWidth="1"/>
    <col min="17" max="17" width="7.5703125" style="7" bestFit="1" customWidth="1"/>
    <col min="18" max="18" width="6.5703125" style="7" bestFit="1" customWidth="1"/>
    <col min="19" max="19" width="6.5703125" style="15" bestFit="1" customWidth="1"/>
    <col min="20" max="20" width="6.42578125" style="143" bestFit="1" customWidth="1"/>
    <col min="21" max="16384" width="9.140625" style="7"/>
  </cols>
  <sheetData>
    <row r="1" spans="1:20" ht="15.75" x14ac:dyDescent="0.25">
      <c r="A1" s="163" t="s">
        <v>163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2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0" customFormat="1" x14ac:dyDescent="0.25">
      <c r="A4" s="10" t="s">
        <v>32</v>
      </c>
      <c r="B4" s="10" t="s">
        <v>33</v>
      </c>
      <c r="C4" s="10" t="s">
        <v>237</v>
      </c>
      <c r="D4" s="10" t="s">
        <v>35</v>
      </c>
      <c r="E4" s="10" t="s">
        <v>236</v>
      </c>
      <c r="F4" s="37" t="s">
        <v>35</v>
      </c>
      <c r="G4" s="37" t="s">
        <v>236</v>
      </c>
      <c r="H4" s="18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8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s="13" customFormat="1" x14ac:dyDescent="0.25">
      <c r="A5" s="84" t="s">
        <v>77</v>
      </c>
      <c r="B5" s="84" t="s">
        <v>78</v>
      </c>
      <c r="C5" s="84" t="s">
        <v>238</v>
      </c>
      <c r="D5" s="84">
        <v>2</v>
      </c>
      <c r="E5" s="84">
        <v>5</v>
      </c>
      <c r="F5" s="85">
        <v>2</v>
      </c>
      <c r="G5" s="85">
        <v>5</v>
      </c>
      <c r="H5" s="86">
        <f t="shared" ref="H5:H11" si="0">E5+G5</f>
        <v>10</v>
      </c>
      <c r="I5" s="87">
        <v>1</v>
      </c>
      <c r="J5" s="87">
        <v>6</v>
      </c>
      <c r="K5" s="85">
        <v>3</v>
      </c>
      <c r="L5" s="85">
        <v>4</v>
      </c>
      <c r="M5" s="95">
        <f>J5+L5</f>
        <v>10</v>
      </c>
      <c r="N5" s="84"/>
      <c r="O5" s="84"/>
      <c r="P5" s="85">
        <v>3</v>
      </c>
      <c r="Q5" s="85">
        <v>4</v>
      </c>
      <c r="R5" s="95">
        <v>4</v>
      </c>
      <c r="S5" s="86">
        <v>24</v>
      </c>
      <c r="T5" s="143"/>
    </row>
    <row r="6" spans="1:20" s="13" customFormat="1" x14ac:dyDescent="0.25">
      <c r="A6" s="84" t="s">
        <v>116</v>
      </c>
      <c r="B6" s="84" t="s">
        <v>117</v>
      </c>
      <c r="C6" s="84" t="s">
        <v>238</v>
      </c>
      <c r="D6" s="84">
        <v>1</v>
      </c>
      <c r="E6" s="84">
        <v>6</v>
      </c>
      <c r="F6" s="85">
        <v>3</v>
      </c>
      <c r="G6" s="85">
        <v>4</v>
      </c>
      <c r="H6" s="86">
        <f t="shared" si="0"/>
        <v>10</v>
      </c>
      <c r="I6" s="87"/>
      <c r="J6" s="87"/>
      <c r="K6" s="85"/>
      <c r="L6" s="85"/>
      <c r="M6" s="95"/>
      <c r="N6" s="84">
        <v>1</v>
      </c>
      <c r="O6" s="84">
        <v>6</v>
      </c>
      <c r="P6" s="85">
        <v>1</v>
      </c>
      <c r="Q6" s="85">
        <v>6</v>
      </c>
      <c r="R6" s="95">
        <v>12</v>
      </c>
      <c r="S6" s="86">
        <v>22</v>
      </c>
      <c r="T6" s="143"/>
    </row>
    <row r="7" spans="1:20" s="13" customFormat="1" x14ac:dyDescent="0.25">
      <c r="A7" s="84" t="s">
        <v>21</v>
      </c>
      <c r="B7" s="84" t="s">
        <v>31</v>
      </c>
      <c r="C7" s="84" t="s">
        <v>238</v>
      </c>
      <c r="D7" s="84">
        <v>3</v>
      </c>
      <c r="E7" s="84">
        <v>4</v>
      </c>
      <c r="F7" s="85">
        <v>1</v>
      </c>
      <c r="G7" s="85">
        <v>6</v>
      </c>
      <c r="H7" s="86">
        <f t="shared" si="0"/>
        <v>10</v>
      </c>
      <c r="I7" s="87">
        <v>4</v>
      </c>
      <c r="J7" s="87">
        <v>3</v>
      </c>
      <c r="K7" s="85">
        <v>1</v>
      </c>
      <c r="L7" s="85">
        <v>6</v>
      </c>
      <c r="M7" s="95">
        <f>J7+L7</f>
        <v>9</v>
      </c>
      <c r="N7" s="84"/>
      <c r="O7" s="84"/>
      <c r="P7" s="85"/>
      <c r="Q7" s="85"/>
      <c r="R7" s="95"/>
      <c r="S7" s="86">
        <v>19</v>
      </c>
      <c r="T7" s="143"/>
    </row>
    <row r="8" spans="1:20" s="13" customFormat="1" x14ac:dyDescent="0.25">
      <c r="A8" s="84" t="s">
        <v>147</v>
      </c>
      <c r="B8" s="84" t="s">
        <v>119</v>
      </c>
      <c r="C8" s="84" t="s">
        <v>238</v>
      </c>
      <c r="D8" s="84">
        <v>5</v>
      </c>
      <c r="E8" s="84">
        <v>2</v>
      </c>
      <c r="F8" s="85">
        <v>5</v>
      </c>
      <c r="G8" s="85">
        <v>2</v>
      </c>
      <c r="H8" s="86">
        <f t="shared" si="0"/>
        <v>4</v>
      </c>
      <c r="I8" s="87">
        <v>3</v>
      </c>
      <c r="J8" s="87">
        <v>4</v>
      </c>
      <c r="K8" s="85" t="s">
        <v>346</v>
      </c>
      <c r="L8" s="85"/>
      <c r="M8" s="95">
        <v>4</v>
      </c>
      <c r="N8" s="84">
        <v>3</v>
      </c>
      <c r="O8" s="84">
        <v>4</v>
      </c>
      <c r="P8" s="85">
        <v>4</v>
      </c>
      <c r="Q8" s="85">
        <v>3</v>
      </c>
      <c r="R8" s="95">
        <v>7</v>
      </c>
      <c r="S8" s="86">
        <f>4+4+7</f>
        <v>15</v>
      </c>
      <c r="T8" s="143"/>
    </row>
    <row r="9" spans="1:20" s="13" customFormat="1" x14ac:dyDescent="0.25">
      <c r="A9" s="84" t="s">
        <v>9</v>
      </c>
      <c r="B9" s="84" t="s">
        <v>8</v>
      </c>
      <c r="C9" s="84" t="s">
        <v>238</v>
      </c>
      <c r="D9" s="84">
        <v>4</v>
      </c>
      <c r="E9" s="84">
        <v>3</v>
      </c>
      <c r="F9" s="85"/>
      <c r="G9" s="85"/>
      <c r="H9" s="86">
        <f t="shared" si="0"/>
        <v>3</v>
      </c>
      <c r="I9" s="87" t="s">
        <v>346</v>
      </c>
      <c r="J9" s="87"/>
      <c r="K9" s="85">
        <v>4</v>
      </c>
      <c r="L9" s="85">
        <v>3</v>
      </c>
      <c r="M9" s="95">
        <v>3</v>
      </c>
      <c r="N9" s="84">
        <v>2</v>
      </c>
      <c r="O9" s="84">
        <v>5</v>
      </c>
      <c r="P9" s="85" t="s">
        <v>346</v>
      </c>
      <c r="Q9" s="85"/>
      <c r="R9" s="95">
        <v>5</v>
      </c>
      <c r="S9" s="86">
        <v>11</v>
      </c>
      <c r="T9" s="143"/>
    </row>
    <row r="10" spans="1:20" s="13" customFormat="1" x14ac:dyDescent="0.25">
      <c r="A10" s="84" t="s">
        <v>118</v>
      </c>
      <c r="B10" s="84" t="s">
        <v>119</v>
      </c>
      <c r="C10" s="84" t="s">
        <v>238</v>
      </c>
      <c r="D10" s="84"/>
      <c r="E10" s="84"/>
      <c r="F10" s="85">
        <v>4</v>
      </c>
      <c r="G10" s="85">
        <v>3</v>
      </c>
      <c r="H10" s="86">
        <f t="shared" si="0"/>
        <v>3</v>
      </c>
      <c r="I10" s="87">
        <v>2</v>
      </c>
      <c r="J10" s="87">
        <v>5</v>
      </c>
      <c r="K10" s="85" t="s">
        <v>346</v>
      </c>
      <c r="L10" s="85"/>
      <c r="M10" s="95">
        <v>5</v>
      </c>
      <c r="N10" s="84" t="s">
        <v>346</v>
      </c>
      <c r="O10" s="84"/>
      <c r="P10" s="85">
        <v>5</v>
      </c>
      <c r="Q10" s="85">
        <v>2</v>
      </c>
      <c r="R10" s="95">
        <v>2</v>
      </c>
      <c r="S10" s="86">
        <v>10</v>
      </c>
      <c r="T10" s="143"/>
    </row>
    <row r="11" spans="1:20" s="13" customFormat="1" x14ac:dyDescent="0.25">
      <c r="A11" s="84" t="s">
        <v>145</v>
      </c>
      <c r="B11" s="84" t="s">
        <v>146</v>
      </c>
      <c r="C11" s="84" t="s">
        <v>238</v>
      </c>
      <c r="D11" s="84"/>
      <c r="E11" s="84"/>
      <c r="F11" s="85"/>
      <c r="G11" s="85"/>
      <c r="H11" s="86">
        <f t="shared" si="0"/>
        <v>0</v>
      </c>
      <c r="I11" s="87" t="s">
        <v>346</v>
      </c>
      <c r="J11" s="87"/>
      <c r="K11" s="85">
        <v>2</v>
      </c>
      <c r="L11" s="85">
        <v>5</v>
      </c>
      <c r="M11" s="95">
        <v>5</v>
      </c>
      <c r="N11" s="84">
        <v>4</v>
      </c>
      <c r="O11" s="84">
        <v>3</v>
      </c>
      <c r="P11" s="85"/>
      <c r="Q11" s="85"/>
      <c r="R11" s="95">
        <v>3</v>
      </c>
      <c r="S11" s="86">
        <v>8</v>
      </c>
      <c r="T11" s="143"/>
    </row>
    <row r="12" spans="1:20" s="13" customFormat="1" x14ac:dyDescent="0.25">
      <c r="A12" s="133" t="s">
        <v>88</v>
      </c>
      <c r="B12" s="133" t="s">
        <v>338</v>
      </c>
      <c r="C12" s="133" t="s">
        <v>238</v>
      </c>
      <c r="D12" s="133"/>
      <c r="E12" s="133"/>
      <c r="F12" s="132"/>
      <c r="G12" s="132"/>
      <c r="H12" s="15"/>
      <c r="I12" s="50" t="s">
        <v>346</v>
      </c>
      <c r="J12" s="50"/>
      <c r="K12" s="132">
        <v>5</v>
      </c>
      <c r="L12" s="132">
        <v>2</v>
      </c>
      <c r="M12" s="24">
        <v>2</v>
      </c>
      <c r="N12" s="133"/>
      <c r="O12" s="133"/>
      <c r="P12" s="132"/>
      <c r="Q12" s="132"/>
      <c r="R12" s="24"/>
      <c r="S12" s="15">
        <v>2</v>
      </c>
      <c r="T12" s="143"/>
    </row>
    <row r="13" spans="1:20" s="13" customFormat="1" x14ac:dyDescent="0.25">
      <c r="A13" s="133" t="s">
        <v>51</v>
      </c>
      <c r="B13" s="133" t="s">
        <v>67</v>
      </c>
      <c r="C13" s="133" t="s">
        <v>238</v>
      </c>
      <c r="D13" s="133"/>
      <c r="E13" s="133"/>
      <c r="F13" s="132"/>
      <c r="G13" s="132"/>
      <c r="H13" s="15">
        <f>E13+G13</f>
        <v>0</v>
      </c>
      <c r="I13" s="50"/>
      <c r="J13" s="50"/>
      <c r="K13" s="132"/>
      <c r="L13" s="132"/>
      <c r="M13" s="24"/>
      <c r="N13" s="133"/>
      <c r="O13" s="133"/>
      <c r="P13" s="132"/>
      <c r="Q13" s="132"/>
      <c r="R13" s="24"/>
      <c r="S13" s="15">
        <v>0</v>
      </c>
      <c r="T13" s="143"/>
    </row>
    <row r="14" spans="1:20" s="13" customFormat="1" x14ac:dyDescent="0.25">
      <c r="A14" s="133" t="s">
        <v>545</v>
      </c>
      <c r="B14" s="133" t="s">
        <v>539</v>
      </c>
      <c r="C14" s="133" t="s">
        <v>239</v>
      </c>
      <c r="D14" s="133"/>
      <c r="E14" s="133"/>
      <c r="F14" s="133"/>
      <c r="G14" s="133"/>
      <c r="H14" s="133"/>
      <c r="I14" s="50"/>
      <c r="J14" s="50"/>
      <c r="K14" s="133"/>
      <c r="L14" s="133"/>
      <c r="M14" s="15"/>
      <c r="N14" s="133"/>
      <c r="O14" s="133"/>
      <c r="P14" s="132">
        <v>2</v>
      </c>
      <c r="Q14" s="132"/>
      <c r="R14" s="24"/>
      <c r="S14" s="94"/>
      <c r="T14" s="143"/>
    </row>
    <row r="15" spans="1:20" s="13" customFormat="1" x14ac:dyDescent="0.25">
      <c r="A15" s="133" t="s">
        <v>494</v>
      </c>
      <c r="B15" s="133" t="s">
        <v>495</v>
      </c>
      <c r="C15" s="133" t="s">
        <v>239</v>
      </c>
      <c r="D15" s="133"/>
      <c r="E15" s="133"/>
      <c r="F15" s="133"/>
      <c r="G15" s="133"/>
      <c r="H15" s="133"/>
      <c r="I15" s="50"/>
      <c r="J15" s="50"/>
      <c r="K15" s="133"/>
      <c r="L15" s="133"/>
      <c r="M15" s="15"/>
      <c r="N15" s="133">
        <v>5</v>
      </c>
      <c r="O15" s="133"/>
      <c r="P15" s="132"/>
      <c r="Q15" s="132"/>
      <c r="R15" s="24"/>
      <c r="S15" s="15"/>
      <c r="T15" s="143"/>
    </row>
    <row r="16" spans="1:20" s="13" customFormat="1" x14ac:dyDescent="0.25">
      <c r="A16" s="133" t="s">
        <v>356</v>
      </c>
      <c r="B16" s="133" t="s">
        <v>357</v>
      </c>
      <c r="C16" s="133" t="s">
        <v>239</v>
      </c>
      <c r="D16" s="133"/>
      <c r="E16" s="133"/>
      <c r="F16" s="133"/>
      <c r="G16" s="133"/>
      <c r="H16" s="133"/>
      <c r="I16" s="50">
        <v>5</v>
      </c>
      <c r="J16" s="50"/>
      <c r="K16" s="133"/>
      <c r="L16" s="133"/>
      <c r="M16" s="15"/>
      <c r="N16" s="133" t="s">
        <v>346</v>
      </c>
      <c r="O16" s="133"/>
      <c r="P16" s="132"/>
      <c r="Q16" s="132"/>
      <c r="R16" s="24"/>
      <c r="S16" s="15"/>
      <c r="T16" s="143"/>
    </row>
    <row r="17" spans="1:20" s="13" customFormat="1" x14ac:dyDescent="0.25">
      <c r="A17" s="13" t="s">
        <v>340</v>
      </c>
      <c r="B17" s="13" t="s">
        <v>359</v>
      </c>
      <c r="C17" s="13" t="s">
        <v>239</v>
      </c>
      <c r="F17" s="82"/>
      <c r="G17" s="82"/>
      <c r="H17" s="132"/>
      <c r="I17" s="50" t="s">
        <v>346</v>
      </c>
      <c r="J17" s="50"/>
      <c r="K17" s="82"/>
      <c r="L17" s="82"/>
      <c r="M17" s="15"/>
      <c r="P17" s="82"/>
      <c r="Q17" s="82"/>
      <c r="R17" s="24"/>
      <c r="S17" s="15"/>
      <c r="T17" s="143"/>
    </row>
    <row r="18" spans="1:20" s="13" customFormat="1" x14ac:dyDescent="0.25">
      <c r="A18" s="13" t="s">
        <v>496</v>
      </c>
      <c r="B18" s="13" t="s">
        <v>492</v>
      </c>
      <c r="C18" s="13" t="s">
        <v>239</v>
      </c>
      <c r="H18" s="44"/>
      <c r="I18" s="50"/>
      <c r="J18" s="50"/>
      <c r="K18" s="31"/>
      <c r="L18" s="31"/>
      <c r="M18" s="15"/>
      <c r="N18" s="13" t="s">
        <v>346</v>
      </c>
      <c r="P18" s="82"/>
      <c r="Q18" s="82"/>
      <c r="R18" s="24"/>
      <c r="S18" s="15"/>
      <c r="T18" s="143"/>
    </row>
    <row r="19" spans="1:20" s="13" customFormat="1" x14ac:dyDescent="0.25">
      <c r="H19" s="44"/>
      <c r="I19" s="50"/>
      <c r="J19" s="50"/>
      <c r="K19" s="31"/>
      <c r="L19" s="31"/>
      <c r="M19" s="15"/>
      <c r="R19" s="24"/>
      <c r="S19" s="15"/>
      <c r="T19" s="143"/>
    </row>
    <row r="20" spans="1:20" x14ac:dyDescent="0.25">
      <c r="I20" s="60"/>
      <c r="J20" s="60"/>
    </row>
  </sheetData>
  <sortState ref="A5:T18">
    <sortCondition descending="1" ref="S5:S18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63" fitToHeight="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opLeftCell="A4" workbookViewId="0">
      <selection activeCell="H17" sqref="H17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bestFit="1" customWidth="1"/>
    <col min="5" max="5" width="7.5703125" style="3" bestFit="1" customWidth="1"/>
    <col min="6" max="6" width="11.7109375" style="3" bestFit="1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bestFit="1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9.140625" style="15"/>
    <col min="20" max="20" width="11.5703125" style="143" bestFit="1" customWidth="1"/>
    <col min="21" max="16384" width="9.140625" style="3"/>
  </cols>
  <sheetData>
    <row r="1" spans="1:20" ht="15.7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148</v>
      </c>
      <c r="B5" s="84" t="s">
        <v>149</v>
      </c>
      <c r="C5" s="84" t="s">
        <v>238</v>
      </c>
      <c r="D5" s="84">
        <v>1</v>
      </c>
      <c r="E5" s="84">
        <v>6</v>
      </c>
      <c r="F5" s="85">
        <v>1</v>
      </c>
      <c r="G5" s="85">
        <v>6</v>
      </c>
      <c r="H5" s="86">
        <f>E5+G5</f>
        <v>12</v>
      </c>
      <c r="I5" s="87">
        <v>1</v>
      </c>
      <c r="J5" s="87">
        <v>6</v>
      </c>
      <c r="K5" s="85">
        <v>1</v>
      </c>
      <c r="L5" s="85">
        <v>6</v>
      </c>
      <c r="M5" s="86">
        <v>12</v>
      </c>
      <c r="N5" s="84">
        <v>2</v>
      </c>
      <c r="O5" s="84">
        <v>5</v>
      </c>
      <c r="P5" s="85">
        <v>1</v>
      </c>
      <c r="Q5" s="85">
        <v>6</v>
      </c>
      <c r="R5" s="95">
        <v>11</v>
      </c>
      <c r="S5" s="86">
        <f>12+12+11</f>
        <v>35</v>
      </c>
    </row>
    <row r="6" spans="1:20" x14ac:dyDescent="0.25">
      <c r="A6" s="76" t="s">
        <v>50</v>
      </c>
      <c r="B6" s="76" t="s">
        <v>67</v>
      </c>
      <c r="C6" s="13" t="s">
        <v>238</v>
      </c>
      <c r="D6" s="3">
        <v>2</v>
      </c>
      <c r="E6" s="3">
        <v>5</v>
      </c>
      <c r="F6" s="34"/>
      <c r="G6" s="34"/>
      <c r="H6" s="15">
        <f>E6+G6</f>
        <v>5</v>
      </c>
      <c r="I6" s="50"/>
      <c r="J6" s="50"/>
      <c r="K6" s="34"/>
      <c r="L6" s="34"/>
      <c r="P6" s="82"/>
      <c r="Q6" s="82"/>
      <c r="R6" s="24"/>
      <c r="S6" s="15">
        <v>5</v>
      </c>
    </row>
    <row r="7" spans="1:20" x14ac:dyDescent="0.25">
      <c r="A7" s="3" t="s">
        <v>115</v>
      </c>
      <c r="B7" s="3" t="s">
        <v>339</v>
      </c>
      <c r="C7" s="13" t="s">
        <v>238</v>
      </c>
      <c r="F7" s="34"/>
      <c r="G7" s="34"/>
      <c r="H7" s="78"/>
      <c r="I7" s="50"/>
      <c r="J7" s="50"/>
      <c r="K7" s="34"/>
      <c r="L7" s="34"/>
      <c r="N7" s="3">
        <v>3</v>
      </c>
      <c r="O7" s="3">
        <v>4</v>
      </c>
      <c r="P7" s="82"/>
      <c r="Q7" s="82"/>
      <c r="R7" s="24">
        <v>4</v>
      </c>
      <c r="S7" s="15">
        <v>4</v>
      </c>
    </row>
    <row r="8" spans="1:20" x14ac:dyDescent="0.25">
      <c r="A8" s="3" t="s">
        <v>536</v>
      </c>
      <c r="B8" s="3" t="s">
        <v>537</v>
      </c>
      <c r="C8" s="13" t="s">
        <v>238</v>
      </c>
      <c r="F8" s="76"/>
      <c r="G8" s="76"/>
      <c r="H8" s="76"/>
      <c r="I8" s="50"/>
      <c r="J8" s="50"/>
      <c r="K8" s="76"/>
      <c r="L8" s="76"/>
      <c r="P8" s="82">
        <v>4</v>
      </c>
      <c r="Q8" s="82">
        <v>3</v>
      </c>
      <c r="R8" s="24">
        <v>3</v>
      </c>
      <c r="S8" s="15">
        <v>3</v>
      </c>
    </row>
    <row r="9" spans="1:20" x14ac:dyDescent="0.25">
      <c r="A9" s="133" t="s">
        <v>347</v>
      </c>
      <c r="B9" s="133" t="s">
        <v>348</v>
      </c>
      <c r="C9" s="133" t="s">
        <v>238</v>
      </c>
      <c r="D9" s="133"/>
      <c r="E9" s="133"/>
      <c r="F9" s="132"/>
      <c r="G9" s="132"/>
      <c r="H9" s="15"/>
      <c r="I9" s="50"/>
      <c r="J9" s="50"/>
      <c r="K9" s="132"/>
      <c r="L9" s="132"/>
      <c r="N9" s="133"/>
      <c r="O9" s="133"/>
      <c r="P9" s="132"/>
      <c r="Q9" s="132"/>
      <c r="R9" s="24"/>
      <c r="S9" s="15">
        <v>0</v>
      </c>
    </row>
    <row r="10" spans="1:20" x14ac:dyDescent="0.25">
      <c r="A10" s="84" t="s">
        <v>172</v>
      </c>
      <c r="B10" s="84" t="s">
        <v>173</v>
      </c>
      <c r="C10" s="84" t="s">
        <v>238</v>
      </c>
      <c r="D10" s="84"/>
      <c r="E10" s="84"/>
      <c r="F10" s="85"/>
      <c r="G10" s="85"/>
      <c r="H10" s="85"/>
      <c r="I10" s="87">
        <v>3</v>
      </c>
      <c r="J10" s="87"/>
      <c r="K10" s="85"/>
      <c r="L10" s="85"/>
      <c r="M10" s="86"/>
      <c r="N10" s="84" t="s">
        <v>346</v>
      </c>
      <c r="O10" s="84"/>
      <c r="P10" s="85" t="s">
        <v>346</v>
      </c>
      <c r="Q10" s="85"/>
      <c r="R10" s="95"/>
      <c r="S10" s="86">
        <v>0</v>
      </c>
    </row>
    <row r="11" spans="1:20" x14ac:dyDescent="0.25">
      <c r="A11" s="3" t="s">
        <v>513</v>
      </c>
      <c r="B11" s="3" t="s">
        <v>514</v>
      </c>
      <c r="C11" s="13" t="s">
        <v>239</v>
      </c>
      <c r="F11" s="34"/>
      <c r="G11" s="34"/>
      <c r="H11" s="132"/>
      <c r="I11" s="50"/>
      <c r="J11" s="50"/>
      <c r="K11" s="34"/>
      <c r="L11" s="34"/>
      <c r="N11" s="3" t="s">
        <v>346</v>
      </c>
      <c r="P11" s="82"/>
      <c r="Q11" s="82"/>
      <c r="R11" s="24"/>
    </row>
    <row r="12" spans="1:20" x14ac:dyDescent="0.25">
      <c r="A12" s="76" t="s">
        <v>182</v>
      </c>
      <c r="B12" s="76" t="s">
        <v>515</v>
      </c>
      <c r="C12" s="76" t="s">
        <v>239</v>
      </c>
      <c r="F12" s="34"/>
      <c r="G12" s="34"/>
      <c r="H12" s="132"/>
      <c r="I12" s="50"/>
      <c r="J12" s="50"/>
      <c r="K12" s="34"/>
      <c r="L12" s="34"/>
      <c r="N12" s="3">
        <v>4</v>
      </c>
      <c r="P12" s="82"/>
      <c r="Q12" s="82"/>
      <c r="R12" s="24"/>
      <c r="S12" s="94"/>
    </row>
    <row r="13" spans="1:20" x14ac:dyDescent="0.25">
      <c r="A13" s="3" t="s">
        <v>484</v>
      </c>
      <c r="B13" s="3" t="s">
        <v>485</v>
      </c>
      <c r="C13" s="13" t="s">
        <v>239</v>
      </c>
      <c r="F13" s="34"/>
      <c r="G13" s="34"/>
      <c r="H13" s="46"/>
      <c r="I13" s="50"/>
      <c r="J13" s="50"/>
      <c r="K13" s="34"/>
      <c r="L13" s="34"/>
      <c r="N13" s="3">
        <v>5</v>
      </c>
      <c r="P13" s="82">
        <v>3</v>
      </c>
      <c r="Q13" s="82"/>
      <c r="R13" s="24"/>
    </row>
    <row r="14" spans="1:20" x14ac:dyDescent="0.25">
      <c r="A14" s="3" t="s">
        <v>435</v>
      </c>
      <c r="B14" s="3" t="s">
        <v>395</v>
      </c>
      <c r="C14" s="13" t="s">
        <v>239</v>
      </c>
      <c r="F14" s="133"/>
      <c r="G14" s="133"/>
      <c r="H14" s="133"/>
      <c r="I14" s="50"/>
      <c r="J14" s="50"/>
      <c r="K14" s="133"/>
      <c r="L14" s="133"/>
      <c r="N14" s="3" t="s">
        <v>346</v>
      </c>
      <c r="P14" s="82">
        <v>5</v>
      </c>
      <c r="Q14" s="82"/>
      <c r="R14" s="24"/>
    </row>
    <row r="15" spans="1:20" x14ac:dyDescent="0.25">
      <c r="A15" s="80" t="s">
        <v>374</v>
      </c>
      <c r="B15" s="80" t="s">
        <v>130</v>
      </c>
      <c r="C15" s="80" t="s">
        <v>239</v>
      </c>
      <c r="D15" s="80"/>
      <c r="E15" s="80"/>
      <c r="F15" s="132"/>
      <c r="G15" s="132"/>
      <c r="H15" s="132"/>
      <c r="I15" s="50"/>
      <c r="J15" s="50"/>
      <c r="K15" s="132">
        <v>2</v>
      </c>
      <c r="L15" s="132"/>
      <c r="N15" s="80"/>
      <c r="O15" s="80"/>
      <c r="P15" s="82"/>
      <c r="Q15" s="82"/>
      <c r="R15" s="24"/>
    </row>
    <row r="16" spans="1:20" x14ac:dyDescent="0.25">
      <c r="A16" s="3" t="s">
        <v>546</v>
      </c>
      <c r="B16" s="3" t="s">
        <v>534</v>
      </c>
      <c r="C16" s="13" t="s">
        <v>239</v>
      </c>
      <c r="I16" s="50"/>
      <c r="J16" s="50"/>
      <c r="P16" s="82">
        <v>2</v>
      </c>
      <c r="Q16" s="133"/>
      <c r="R16" s="24"/>
    </row>
    <row r="17" spans="1:18" x14ac:dyDescent="0.25">
      <c r="A17" s="133" t="s">
        <v>498</v>
      </c>
      <c r="B17" s="133" t="s">
        <v>499</v>
      </c>
      <c r="C17" s="133" t="s">
        <v>239</v>
      </c>
      <c r="D17" s="133"/>
      <c r="E17" s="133"/>
      <c r="F17" s="132"/>
      <c r="G17" s="132"/>
      <c r="H17" s="132"/>
      <c r="I17" s="50"/>
      <c r="J17" s="50"/>
      <c r="K17" s="132"/>
      <c r="L17" s="132"/>
      <c r="N17" s="133">
        <v>1</v>
      </c>
      <c r="O17" s="133"/>
      <c r="P17" s="132"/>
      <c r="Q17" s="132"/>
      <c r="R17" s="24"/>
    </row>
    <row r="18" spans="1:18" x14ac:dyDescent="0.25">
      <c r="A18" s="3" t="s">
        <v>486</v>
      </c>
      <c r="B18" s="3" t="s">
        <v>487</v>
      </c>
      <c r="C18" s="13" t="s">
        <v>239</v>
      </c>
      <c r="F18" s="80"/>
      <c r="G18" s="80"/>
      <c r="H18" s="80"/>
      <c r="I18" s="50"/>
      <c r="J18" s="50"/>
      <c r="K18" s="80"/>
      <c r="L18" s="80"/>
      <c r="N18" s="3" t="s">
        <v>346</v>
      </c>
      <c r="P18" s="82" t="s">
        <v>346</v>
      </c>
      <c r="Q18" s="82"/>
      <c r="R18" s="24"/>
    </row>
    <row r="19" spans="1:18" x14ac:dyDescent="0.25">
      <c r="A19" s="3" t="s">
        <v>23</v>
      </c>
      <c r="B19" s="3" t="s">
        <v>421</v>
      </c>
      <c r="C19" s="13" t="s">
        <v>239</v>
      </c>
      <c r="F19" s="133"/>
      <c r="G19" s="133"/>
      <c r="H19" s="133"/>
      <c r="I19" s="50"/>
      <c r="J19" s="50"/>
      <c r="K19" s="133"/>
      <c r="L19" s="133"/>
      <c r="N19" s="3" t="s">
        <v>346</v>
      </c>
      <c r="P19" s="82" t="s">
        <v>346</v>
      </c>
      <c r="Q19" s="82"/>
      <c r="R19" s="24"/>
    </row>
    <row r="20" spans="1:18" x14ac:dyDescent="0.25">
      <c r="A20" s="3" t="s">
        <v>360</v>
      </c>
      <c r="B20" s="3" t="s">
        <v>361</v>
      </c>
      <c r="C20" s="13" t="s">
        <v>239</v>
      </c>
      <c r="F20" s="82"/>
      <c r="G20" s="82"/>
      <c r="H20" s="82"/>
      <c r="I20" s="50">
        <v>2</v>
      </c>
      <c r="J20" s="50"/>
      <c r="K20" s="82"/>
      <c r="L20" s="82"/>
      <c r="N20" s="3" t="s">
        <v>346</v>
      </c>
      <c r="P20" s="82"/>
      <c r="Q20" s="82"/>
      <c r="R20" s="24"/>
    </row>
    <row r="21" spans="1:18" x14ac:dyDescent="0.25">
      <c r="I21" s="50"/>
      <c r="J21" s="50"/>
      <c r="R21" s="24"/>
    </row>
    <row r="22" spans="1:18" x14ac:dyDescent="0.25">
      <c r="I22" s="50"/>
      <c r="J22" s="50"/>
    </row>
  </sheetData>
  <sortState ref="A5:T20">
    <sortCondition descending="1" ref="S5:S20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74" fitToHeight="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workbookViewId="0">
      <selection activeCell="D13" sqref="D13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9.140625" style="15"/>
    <col min="20" max="20" width="11.5703125" style="143" bestFit="1" customWidth="1"/>
    <col min="21" max="16384" width="9.140625" style="3"/>
  </cols>
  <sheetData>
    <row r="1" spans="1:20" ht="15.75" x14ac:dyDescent="0.25">
      <c r="A1" s="163" t="s">
        <v>165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344</v>
      </c>
      <c r="B5" s="84" t="s">
        <v>345</v>
      </c>
      <c r="C5" s="84" t="s">
        <v>238</v>
      </c>
      <c r="D5" s="84"/>
      <c r="E5" s="84"/>
      <c r="F5" s="84"/>
      <c r="G5" s="84"/>
      <c r="H5" s="84"/>
      <c r="I5" s="84"/>
      <c r="J5" s="84"/>
      <c r="K5" s="85">
        <v>2</v>
      </c>
      <c r="L5" s="85">
        <v>5</v>
      </c>
      <c r="M5" s="86">
        <v>5</v>
      </c>
      <c r="N5" s="84">
        <v>2</v>
      </c>
      <c r="O5" s="84">
        <v>5</v>
      </c>
      <c r="P5" s="85">
        <v>1</v>
      </c>
      <c r="Q5" s="85">
        <v>6</v>
      </c>
      <c r="R5" s="95">
        <v>11</v>
      </c>
      <c r="S5" s="86">
        <v>16</v>
      </c>
    </row>
    <row r="6" spans="1:20" x14ac:dyDescent="0.25">
      <c r="A6" s="84" t="s">
        <v>136</v>
      </c>
      <c r="B6" s="84" t="s">
        <v>131</v>
      </c>
      <c r="C6" s="84" t="s">
        <v>238</v>
      </c>
      <c r="D6" s="84">
        <v>3</v>
      </c>
      <c r="E6" s="84">
        <v>4</v>
      </c>
      <c r="F6" s="85"/>
      <c r="G6" s="85"/>
      <c r="H6" s="86">
        <f>E6+G6</f>
        <v>4</v>
      </c>
      <c r="I6" s="87">
        <v>1</v>
      </c>
      <c r="J6" s="87">
        <v>6</v>
      </c>
      <c r="K6" s="85"/>
      <c r="L6" s="85"/>
      <c r="M6" s="86">
        <v>6</v>
      </c>
      <c r="N6" s="84"/>
      <c r="O6" s="84"/>
      <c r="P6" s="85"/>
      <c r="Q6" s="85"/>
      <c r="R6" s="95"/>
      <c r="S6" s="86">
        <v>10</v>
      </c>
    </row>
    <row r="7" spans="1:20" x14ac:dyDescent="0.25">
      <c r="A7" s="84" t="s">
        <v>69</v>
      </c>
      <c r="B7" s="84" t="s">
        <v>26</v>
      </c>
      <c r="C7" s="84" t="s">
        <v>238</v>
      </c>
      <c r="D7" s="84"/>
      <c r="E7" s="84"/>
      <c r="F7" s="85">
        <v>1</v>
      </c>
      <c r="G7" s="85">
        <v>6</v>
      </c>
      <c r="H7" s="86">
        <f>E7+G7</f>
        <v>6</v>
      </c>
      <c r="I7" s="87"/>
      <c r="J7" s="87"/>
      <c r="K7" s="85"/>
      <c r="L7" s="85"/>
      <c r="M7" s="86"/>
      <c r="N7" s="84"/>
      <c r="O7" s="84"/>
      <c r="P7" s="85"/>
      <c r="Q7" s="85"/>
      <c r="R7" s="84"/>
      <c r="S7" s="86">
        <v>6</v>
      </c>
    </row>
    <row r="8" spans="1:20" x14ac:dyDescent="0.25">
      <c r="A8" s="3" t="s">
        <v>123</v>
      </c>
      <c r="B8" s="3" t="s">
        <v>124</v>
      </c>
      <c r="C8" s="13" t="s">
        <v>238</v>
      </c>
      <c r="D8" s="3">
        <v>1</v>
      </c>
      <c r="E8" s="3">
        <v>6</v>
      </c>
      <c r="F8" s="34"/>
      <c r="G8" s="34"/>
      <c r="H8" s="15">
        <f>E8+G8</f>
        <v>6</v>
      </c>
      <c r="I8" s="50"/>
      <c r="J8" s="50"/>
      <c r="K8" s="59"/>
      <c r="L8" s="59"/>
      <c r="P8" s="82"/>
      <c r="Q8" s="82"/>
      <c r="R8" s="133"/>
      <c r="S8" s="15">
        <v>6</v>
      </c>
    </row>
    <row r="9" spans="1:20" x14ac:dyDescent="0.25">
      <c r="A9" s="84" t="s">
        <v>121</v>
      </c>
      <c r="B9" s="84" t="s">
        <v>122</v>
      </c>
      <c r="C9" s="84" t="s">
        <v>238</v>
      </c>
      <c r="D9" s="84">
        <v>2</v>
      </c>
      <c r="E9" s="84">
        <v>5</v>
      </c>
      <c r="F9" s="85"/>
      <c r="G9" s="85"/>
      <c r="H9" s="86">
        <f>E9+G9</f>
        <v>5</v>
      </c>
      <c r="I9" s="87"/>
      <c r="J9" s="87"/>
      <c r="K9" s="85"/>
      <c r="L9" s="85"/>
      <c r="M9" s="86"/>
      <c r="N9" s="84">
        <v>1</v>
      </c>
      <c r="O9" s="84">
        <v>6</v>
      </c>
      <c r="P9" s="85"/>
      <c r="Q9" s="85"/>
      <c r="R9" s="95">
        <v>6</v>
      </c>
      <c r="S9" s="86">
        <v>6</v>
      </c>
    </row>
    <row r="10" spans="1:20" x14ac:dyDescent="0.25">
      <c r="A10" s="3" t="s">
        <v>19</v>
      </c>
      <c r="B10" s="3" t="s">
        <v>126</v>
      </c>
      <c r="C10" s="13" t="s">
        <v>238</v>
      </c>
      <c r="D10" s="3">
        <v>4</v>
      </c>
      <c r="E10" s="3">
        <v>3</v>
      </c>
      <c r="F10" s="34"/>
      <c r="G10" s="34"/>
      <c r="H10" s="15">
        <f>E10+G10</f>
        <v>3</v>
      </c>
      <c r="I10" s="50"/>
      <c r="J10" s="50"/>
      <c r="K10" s="59"/>
      <c r="L10" s="59"/>
      <c r="P10" s="82"/>
      <c r="Q10" s="82"/>
      <c r="R10" s="133"/>
      <c r="S10" s="94">
        <v>3</v>
      </c>
    </row>
    <row r="11" spans="1:20" x14ac:dyDescent="0.25">
      <c r="A11" s="84" t="s">
        <v>148</v>
      </c>
      <c r="B11" s="84" t="s">
        <v>149</v>
      </c>
      <c r="C11" s="84" t="s">
        <v>238</v>
      </c>
      <c r="D11" s="84"/>
      <c r="E11" s="84"/>
      <c r="F11" s="85"/>
      <c r="G11" s="85"/>
      <c r="H11" s="86"/>
      <c r="I11" s="87"/>
      <c r="J11" s="87"/>
      <c r="K11" s="85"/>
      <c r="L11" s="85"/>
      <c r="M11" s="86"/>
      <c r="N11" s="84"/>
      <c r="O11" s="84"/>
      <c r="P11" s="85"/>
      <c r="Q11" s="85"/>
      <c r="R11" s="95"/>
      <c r="S11" s="86">
        <v>0</v>
      </c>
    </row>
    <row r="12" spans="1:20" x14ac:dyDescent="0.25">
      <c r="A12" s="3" t="s">
        <v>362</v>
      </c>
      <c r="B12" s="3" t="s">
        <v>357</v>
      </c>
      <c r="C12" s="13" t="s">
        <v>239</v>
      </c>
      <c r="F12" s="34"/>
      <c r="G12" s="34"/>
      <c r="H12" s="46"/>
      <c r="I12" s="50">
        <v>4</v>
      </c>
      <c r="J12" s="50"/>
      <c r="K12" s="59"/>
      <c r="L12" s="59"/>
      <c r="N12" s="3">
        <v>4</v>
      </c>
      <c r="P12" s="82"/>
      <c r="Q12" s="82"/>
      <c r="R12" s="133"/>
    </row>
    <row r="13" spans="1:20" x14ac:dyDescent="0.25">
      <c r="A13" s="3" t="s">
        <v>347</v>
      </c>
      <c r="B13" s="3" t="s">
        <v>348</v>
      </c>
      <c r="C13" s="13" t="s">
        <v>239</v>
      </c>
      <c r="F13" s="34"/>
      <c r="G13" s="34"/>
      <c r="H13" s="132"/>
      <c r="I13" s="50">
        <v>2</v>
      </c>
      <c r="J13" s="50"/>
      <c r="K13" s="59"/>
      <c r="L13" s="59"/>
      <c r="N13" s="3">
        <v>3</v>
      </c>
      <c r="P13" s="82"/>
      <c r="Q13" s="82"/>
      <c r="R13" s="133"/>
    </row>
    <row r="14" spans="1:20" x14ac:dyDescent="0.25">
      <c r="A14" s="3" t="s">
        <v>372</v>
      </c>
      <c r="B14" s="3" t="s">
        <v>379</v>
      </c>
      <c r="C14" s="13" t="s">
        <v>239</v>
      </c>
      <c r="F14" s="62"/>
      <c r="G14" s="62"/>
      <c r="H14" s="62"/>
      <c r="I14" s="62"/>
      <c r="J14" s="62"/>
      <c r="K14" s="59">
        <v>1</v>
      </c>
      <c r="L14" s="59"/>
      <c r="P14" s="82"/>
      <c r="Q14" s="82"/>
      <c r="R14" s="24"/>
    </row>
    <row r="15" spans="1:20" x14ac:dyDescent="0.25">
      <c r="A15" s="3" t="s">
        <v>363</v>
      </c>
      <c r="B15" s="3" t="s">
        <v>352</v>
      </c>
      <c r="C15" s="13" t="s">
        <v>239</v>
      </c>
      <c r="F15" s="132"/>
      <c r="G15" s="132"/>
      <c r="H15" s="132"/>
      <c r="I15" s="50">
        <v>3</v>
      </c>
      <c r="J15" s="50"/>
      <c r="K15" s="59"/>
      <c r="L15" s="59"/>
      <c r="P15" s="82"/>
      <c r="Q15" s="82"/>
      <c r="R15" s="24"/>
    </row>
    <row r="16" spans="1:20" x14ac:dyDescent="0.25">
      <c r="A16" s="3" t="s">
        <v>125</v>
      </c>
      <c r="B16" s="3" t="s">
        <v>137</v>
      </c>
      <c r="C16" s="13" t="s">
        <v>239</v>
      </c>
      <c r="D16" s="3">
        <v>5</v>
      </c>
      <c r="F16" s="63"/>
      <c r="G16" s="63"/>
      <c r="H16" s="15">
        <f>E16+G16</f>
        <v>0</v>
      </c>
      <c r="I16" s="50"/>
      <c r="J16" s="50"/>
      <c r="K16" s="59"/>
      <c r="L16" s="59"/>
      <c r="P16" s="82"/>
      <c r="Q16" s="82"/>
      <c r="R16" s="24"/>
    </row>
    <row r="17" spans="1:18" x14ac:dyDescent="0.25">
      <c r="A17" s="3" t="s">
        <v>429</v>
      </c>
      <c r="B17" s="3" t="s">
        <v>395</v>
      </c>
      <c r="C17" s="13" t="s">
        <v>239</v>
      </c>
      <c r="F17" s="133"/>
      <c r="G17" s="133"/>
      <c r="H17" s="133"/>
      <c r="I17" s="133"/>
      <c r="J17" s="133"/>
      <c r="K17" s="59"/>
      <c r="L17" s="59"/>
      <c r="P17" s="82">
        <v>2</v>
      </c>
      <c r="Q17" s="82">
        <v>5</v>
      </c>
      <c r="R17" s="24"/>
    </row>
    <row r="18" spans="1:18" x14ac:dyDescent="0.25">
      <c r="K18" s="59"/>
      <c r="L18" s="59"/>
    </row>
  </sheetData>
  <sortState ref="A5:T17">
    <sortCondition descending="1" ref="S5:S17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74" fitToHeight="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workbookViewId="0">
      <selection activeCell="C11" sqref="C11"/>
    </sheetView>
  </sheetViews>
  <sheetFormatPr defaultRowHeight="15" x14ac:dyDescent="0.25"/>
  <cols>
    <col min="1" max="1" width="11.7109375" bestFit="1" customWidth="1"/>
    <col min="2" max="2" width="11.140625" bestFit="1" customWidth="1"/>
    <col min="3" max="3" width="7" bestFit="1" customWidth="1"/>
    <col min="4" max="4" width="11.7109375" bestFit="1" customWidth="1"/>
    <col min="5" max="5" width="7.5703125" customWidth="1"/>
    <col min="6" max="6" width="11.7109375" customWidth="1"/>
    <col min="7" max="7" width="7.5703125" bestFit="1" customWidth="1"/>
    <col min="8" max="8" width="6.5703125" customWidth="1"/>
    <col min="9" max="9" width="11.5703125" bestFit="1" customWidth="1"/>
    <col min="10" max="10" width="7.5703125" customWidth="1"/>
    <col min="11" max="11" width="11.5703125" customWidth="1"/>
    <col min="12" max="12" width="7.5703125" bestFit="1" customWidth="1"/>
    <col min="13" max="13" width="6.5703125" style="17" customWidth="1"/>
    <col min="14" max="14" width="11.5703125" bestFit="1" customWidth="1"/>
    <col min="15" max="15" width="7.5703125" bestFit="1" customWidth="1"/>
    <col min="16" max="16" width="11.5703125" bestFit="1" customWidth="1"/>
    <col min="17" max="17" width="7.5703125" bestFit="1" customWidth="1"/>
    <col min="18" max="18" width="6.5703125" bestFit="1" customWidth="1"/>
    <col min="19" max="19" width="9.140625" style="15"/>
    <col min="20" max="20" width="11.5703125" style="143" bestFit="1" customWidth="1"/>
  </cols>
  <sheetData>
    <row r="1" spans="1:20" s="12" customFormat="1" ht="15.75" x14ac:dyDescent="0.25">
      <c r="A1" s="167" t="s">
        <v>166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S1" s="15"/>
      <c r="T1" s="143"/>
    </row>
    <row r="2" spans="1:20" s="3" customFormat="1" x14ac:dyDescent="0.25">
      <c r="C2" s="13"/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  <c r="S2" s="15"/>
      <c r="T2" s="143"/>
    </row>
    <row r="3" spans="1:20" s="3" customFormat="1" x14ac:dyDescent="0.25">
      <c r="C3" s="13"/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M3" s="15"/>
      <c r="N3" s="162" t="s">
        <v>389</v>
      </c>
      <c r="O3" s="162"/>
      <c r="P3" s="160" t="s">
        <v>390</v>
      </c>
      <c r="Q3" s="160"/>
      <c r="R3" s="15"/>
      <c r="S3" s="15" t="s">
        <v>253</v>
      </c>
      <c r="T3" s="143"/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s="57" customFormat="1" x14ac:dyDescent="0.25">
      <c r="A5" s="84" t="s">
        <v>344</v>
      </c>
      <c r="B5" s="84" t="s">
        <v>345</v>
      </c>
      <c r="C5" s="84" t="s">
        <v>377</v>
      </c>
      <c r="D5" s="84"/>
      <c r="E5" s="84"/>
      <c r="F5" s="84"/>
      <c r="G5" s="84"/>
      <c r="H5" s="84"/>
      <c r="I5" s="85"/>
      <c r="J5" s="85"/>
      <c r="K5" s="85">
        <v>1</v>
      </c>
      <c r="L5" s="85">
        <v>6</v>
      </c>
      <c r="M5" s="95">
        <v>6</v>
      </c>
      <c r="N5" s="84">
        <v>1</v>
      </c>
      <c r="O5" s="84">
        <v>6</v>
      </c>
      <c r="P5" s="85">
        <v>1</v>
      </c>
      <c r="Q5" s="85">
        <v>6</v>
      </c>
      <c r="R5" s="95">
        <v>12</v>
      </c>
      <c r="S5" s="86">
        <v>18</v>
      </c>
      <c r="T5" s="143"/>
    </row>
    <row r="6" spans="1:20" x14ac:dyDescent="0.25">
      <c r="F6" s="38"/>
      <c r="G6" s="38"/>
      <c r="H6" s="38"/>
      <c r="I6" s="38"/>
      <c r="J6" s="38"/>
      <c r="K6" s="38"/>
      <c r="L6" s="38"/>
      <c r="S6" s="94"/>
    </row>
    <row r="7" spans="1:20" x14ac:dyDescent="0.25">
      <c r="F7" s="38"/>
      <c r="G7" s="38"/>
      <c r="H7" s="38"/>
      <c r="I7" s="38"/>
      <c r="J7" s="38"/>
      <c r="K7" s="38"/>
      <c r="L7" s="38"/>
    </row>
    <row r="8" spans="1:20" x14ac:dyDescent="0.25">
      <c r="F8" s="38"/>
      <c r="G8" s="38"/>
      <c r="H8" s="38"/>
      <c r="I8" s="38"/>
      <c r="J8" s="38"/>
      <c r="K8" s="38"/>
      <c r="L8" s="38"/>
    </row>
    <row r="9" spans="1:20" x14ac:dyDescent="0.25">
      <c r="F9" s="38"/>
      <c r="G9" s="38"/>
      <c r="H9" s="38"/>
      <c r="I9" s="38"/>
      <c r="J9" s="38"/>
      <c r="K9" s="38"/>
      <c r="L9" s="38"/>
    </row>
    <row r="10" spans="1:20" x14ac:dyDescent="0.25">
      <c r="F10" s="38"/>
      <c r="G10" s="38"/>
      <c r="H10" s="38"/>
      <c r="I10" s="38"/>
      <c r="J10" s="38"/>
      <c r="K10" s="38"/>
      <c r="L10" s="38"/>
    </row>
    <row r="11" spans="1:20" x14ac:dyDescent="0.25">
      <c r="F11" s="38"/>
      <c r="G11" s="38"/>
      <c r="H11" s="38"/>
      <c r="I11" s="38"/>
      <c r="J11" s="38"/>
      <c r="K11" s="38"/>
      <c r="L11" s="38"/>
    </row>
    <row r="12" spans="1:20" x14ac:dyDescent="0.25">
      <c r="F12" s="38"/>
      <c r="G12" s="38"/>
      <c r="H12" s="38"/>
      <c r="I12" s="38"/>
      <c r="J12" s="38"/>
      <c r="K12" s="38"/>
      <c r="L12" s="38"/>
    </row>
  </sheetData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121"/>
  <sheetViews>
    <sheetView tabSelected="1" topLeftCell="A80" workbookViewId="0">
      <selection activeCell="B98" sqref="B98"/>
    </sheetView>
  </sheetViews>
  <sheetFormatPr defaultRowHeight="15" x14ac:dyDescent="0.25"/>
  <cols>
    <col min="1" max="1" width="18.42578125" style="44" customWidth="1"/>
    <col min="2" max="2" width="30.85546875" style="44" bestFit="1" customWidth="1"/>
    <col min="3" max="3" width="11" style="44" bestFit="1" customWidth="1"/>
    <col min="4" max="4" width="8.7109375" style="44" customWidth="1"/>
    <col min="5" max="5" width="14.85546875" style="44" customWidth="1"/>
    <col min="6" max="6" width="11.5703125" style="44" customWidth="1"/>
    <col min="7" max="7" width="13.7109375" style="72" customWidth="1"/>
    <col min="8" max="8" width="14.85546875" style="44" customWidth="1"/>
    <col min="9" max="9" width="11.5703125" style="44" customWidth="1"/>
    <col min="10" max="10" width="13.7109375" style="72" customWidth="1"/>
    <col min="11" max="11" width="14.85546875" style="44" customWidth="1"/>
    <col min="12" max="12" width="11.5703125" style="44" customWidth="1"/>
    <col min="13" max="13" width="13.7109375" style="72" customWidth="1"/>
    <col min="14" max="14" width="9.140625" style="21"/>
    <col min="15" max="15" width="11.5703125" style="137" bestFit="1" customWidth="1"/>
    <col min="16" max="16384" width="9.140625" style="44"/>
  </cols>
  <sheetData>
    <row r="4" spans="1:18" x14ac:dyDescent="0.25">
      <c r="E4" s="43" t="s">
        <v>36</v>
      </c>
      <c r="F4" s="43"/>
      <c r="G4" s="69"/>
      <c r="H4" s="43" t="s">
        <v>38</v>
      </c>
      <c r="I4" s="43"/>
      <c r="J4" s="69"/>
      <c r="K4" s="43" t="s">
        <v>39</v>
      </c>
      <c r="L4" s="43"/>
      <c r="M4" s="69"/>
      <c r="N4" s="23"/>
      <c r="O4" s="136"/>
      <c r="P4" s="8"/>
      <c r="Q4" s="8"/>
      <c r="R4" s="8"/>
    </row>
    <row r="5" spans="1:18" x14ac:dyDescent="0.25">
      <c r="E5" s="44" t="s">
        <v>37</v>
      </c>
      <c r="G5" s="70"/>
      <c r="H5" s="44" t="s">
        <v>40</v>
      </c>
      <c r="J5" s="70"/>
      <c r="K5" s="44" t="s">
        <v>41</v>
      </c>
      <c r="M5" s="70"/>
      <c r="N5" s="21" t="s">
        <v>253</v>
      </c>
      <c r="O5" s="140" t="s">
        <v>551</v>
      </c>
    </row>
    <row r="6" spans="1:18" s="2" customFormat="1" x14ac:dyDescent="0.25">
      <c r="A6" s="2" t="s">
        <v>258</v>
      </c>
      <c r="B6" s="2" t="s">
        <v>32</v>
      </c>
      <c r="C6" s="2" t="s">
        <v>33</v>
      </c>
      <c r="D6" s="2" t="s">
        <v>237</v>
      </c>
      <c r="E6" s="2" t="s">
        <v>34</v>
      </c>
      <c r="F6" s="2" t="s">
        <v>35</v>
      </c>
      <c r="G6" s="71" t="s">
        <v>234</v>
      </c>
      <c r="H6" s="2" t="s">
        <v>34</v>
      </c>
      <c r="I6" s="2" t="s">
        <v>35</v>
      </c>
      <c r="J6" s="71" t="s">
        <v>234</v>
      </c>
      <c r="K6" s="2" t="s">
        <v>34</v>
      </c>
      <c r="L6" s="2" t="s">
        <v>35</v>
      </c>
      <c r="M6" s="71" t="s">
        <v>234</v>
      </c>
      <c r="N6" s="20" t="s">
        <v>240</v>
      </c>
      <c r="O6" s="141" t="s">
        <v>552</v>
      </c>
    </row>
    <row r="7" spans="1:18" x14ac:dyDescent="0.25">
      <c r="A7" s="84" t="s">
        <v>261</v>
      </c>
      <c r="B7" s="84" t="s">
        <v>141</v>
      </c>
      <c r="C7" s="84" t="s">
        <v>142</v>
      </c>
      <c r="D7" s="84" t="s">
        <v>238</v>
      </c>
      <c r="E7" s="84">
        <f>2+1+2+1+2+2+2</f>
        <v>12</v>
      </c>
      <c r="F7" s="84">
        <f>9+11+6+9+11+9</f>
        <v>55</v>
      </c>
      <c r="G7" s="121">
        <f>SUM(E7:F7)</f>
        <v>67</v>
      </c>
      <c r="H7" s="84">
        <v>12</v>
      </c>
      <c r="I7" s="84">
        <v>57</v>
      </c>
      <c r="J7" s="121">
        <v>69</v>
      </c>
      <c r="K7" s="84">
        <v>9</v>
      </c>
      <c r="L7" s="84">
        <v>21</v>
      </c>
      <c r="M7" s="121">
        <v>30</v>
      </c>
      <c r="N7" s="106">
        <v>166</v>
      </c>
      <c r="O7" s="142">
        <f t="shared" ref="O7:O36" si="0">N7*3.2</f>
        <v>531.20000000000005</v>
      </c>
    </row>
    <row r="8" spans="1:18" x14ac:dyDescent="0.25">
      <c r="A8" s="84" t="s">
        <v>261</v>
      </c>
      <c r="B8" s="84" t="s">
        <v>69</v>
      </c>
      <c r="C8" s="84" t="s">
        <v>26</v>
      </c>
      <c r="D8" s="84" t="s">
        <v>238</v>
      </c>
      <c r="E8" s="84">
        <v>13</v>
      </c>
      <c r="F8" s="84">
        <v>52</v>
      </c>
      <c r="G8" s="121">
        <f>SUM(E8:F8)</f>
        <v>65</v>
      </c>
      <c r="H8" s="84">
        <v>9</v>
      </c>
      <c r="I8" s="84">
        <v>20</v>
      </c>
      <c r="J8" s="121">
        <v>29</v>
      </c>
      <c r="K8" s="84">
        <v>11</v>
      </c>
      <c r="L8" s="84">
        <v>27</v>
      </c>
      <c r="M8" s="121">
        <v>38</v>
      </c>
      <c r="N8" s="106">
        <v>132</v>
      </c>
      <c r="O8" s="142">
        <f t="shared" si="0"/>
        <v>422.40000000000003</v>
      </c>
    </row>
    <row r="9" spans="1:18" x14ac:dyDescent="0.25">
      <c r="A9" s="84" t="s">
        <v>261</v>
      </c>
      <c r="B9" s="84" t="s">
        <v>121</v>
      </c>
      <c r="C9" s="84" t="s">
        <v>122</v>
      </c>
      <c r="D9" s="84" t="s">
        <v>238</v>
      </c>
      <c r="E9" s="84">
        <v>6</v>
      </c>
      <c r="F9" s="84">
        <v>36</v>
      </c>
      <c r="G9" s="121">
        <f>SUM(E9:F9)</f>
        <v>42</v>
      </c>
      <c r="H9" s="84"/>
      <c r="I9" s="84"/>
      <c r="J9" s="121"/>
      <c r="K9" s="84">
        <v>12</v>
      </c>
      <c r="L9" s="84">
        <v>47</v>
      </c>
      <c r="M9" s="121">
        <v>59</v>
      </c>
      <c r="N9" s="106">
        <v>101</v>
      </c>
      <c r="O9" s="142">
        <f t="shared" si="0"/>
        <v>323.20000000000005</v>
      </c>
    </row>
    <row r="10" spans="1:18" x14ac:dyDescent="0.25">
      <c r="A10" s="84" t="s">
        <v>261</v>
      </c>
      <c r="B10" s="84" t="s">
        <v>180</v>
      </c>
      <c r="C10" s="84" t="s">
        <v>181</v>
      </c>
      <c r="D10" s="84" t="s">
        <v>238</v>
      </c>
      <c r="E10" s="84">
        <v>8</v>
      </c>
      <c r="F10" s="84">
        <v>35</v>
      </c>
      <c r="G10" s="121">
        <f>SUM(E10:F10)</f>
        <v>43</v>
      </c>
      <c r="H10" s="84">
        <v>9</v>
      </c>
      <c r="I10" s="84">
        <v>2</v>
      </c>
      <c r="J10" s="121">
        <v>29</v>
      </c>
      <c r="K10" s="84">
        <v>9</v>
      </c>
      <c r="L10" s="84">
        <v>11</v>
      </c>
      <c r="M10" s="121">
        <v>20</v>
      </c>
      <c r="N10" s="106">
        <v>93</v>
      </c>
      <c r="O10" s="142">
        <f t="shared" si="0"/>
        <v>297.60000000000002</v>
      </c>
    </row>
    <row r="11" spans="1:18" x14ac:dyDescent="0.25">
      <c r="A11" s="127" t="s">
        <v>261</v>
      </c>
      <c r="B11" s="127" t="s">
        <v>123</v>
      </c>
      <c r="C11" s="127" t="s">
        <v>124</v>
      </c>
      <c r="D11" s="127" t="s">
        <v>238</v>
      </c>
      <c r="E11" s="127">
        <v>8</v>
      </c>
      <c r="F11" s="127">
        <v>47</v>
      </c>
      <c r="G11" s="72">
        <f>SUM(E11:F11)</f>
        <v>55</v>
      </c>
      <c r="H11" s="127"/>
      <c r="I11" s="127"/>
      <c r="K11" s="127">
        <v>3</v>
      </c>
      <c r="L11" s="127">
        <v>5</v>
      </c>
      <c r="M11" s="72">
        <v>8</v>
      </c>
      <c r="N11" s="21">
        <v>63</v>
      </c>
      <c r="O11" s="137">
        <f t="shared" si="0"/>
        <v>201.60000000000002</v>
      </c>
    </row>
    <row r="12" spans="1:18" x14ac:dyDescent="0.25">
      <c r="A12" s="127" t="s">
        <v>261</v>
      </c>
      <c r="B12" s="127" t="s">
        <v>519</v>
      </c>
      <c r="C12" s="127" t="s">
        <v>520</v>
      </c>
      <c r="D12" s="127" t="s">
        <v>238</v>
      </c>
      <c r="E12" s="127"/>
      <c r="F12" s="127"/>
      <c r="H12" s="127"/>
      <c r="I12" s="127"/>
      <c r="K12" s="127">
        <v>11</v>
      </c>
      <c r="L12" s="127">
        <v>45</v>
      </c>
      <c r="M12" s="72">
        <v>56</v>
      </c>
      <c r="N12" s="21">
        <v>56</v>
      </c>
      <c r="O12" s="137">
        <f t="shared" si="0"/>
        <v>179.20000000000002</v>
      </c>
    </row>
    <row r="13" spans="1:18" x14ac:dyDescent="0.25">
      <c r="A13" s="84" t="s">
        <v>261</v>
      </c>
      <c r="B13" s="84" t="s">
        <v>1</v>
      </c>
      <c r="C13" s="84" t="s">
        <v>8</v>
      </c>
      <c r="D13" s="84" t="s">
        <v>238</v>
      </c>
      <c r="E13" s="84">
        <v>3</v>
      </c>
      <c r="F13" s="84">
        <v>13</v>
      </c>
      <c r="G13" s="121">
        <f>SUM(E13:F13)</f>
        <v>16</v>
      </c>
      <c r="H13" s="84">
        <v>6</v>
      </c>
      <c r="I13" s="84">
        <v>22</v>
      </c>
      <c r="J13" s="121">
        <v>28</v>
      </c>
      <c r="K13" s="84">
        <v>6</v>
      </c>
      <c r="L13" s="84">
        <v>3</v>
      </c>
      <c r="M13" s="121">
        <v>9</v>
      </c>
      <c r="N13" s="106">
        <v>53</v>
      </c>
      <c r="O13" s="142">
        <f t="shared" si="0"/>
        <v>169.60000000000002</v>
      </c>
    </row>
    <row r="14" spans="1:18" x14ac:dyDescent="0.25">
      <c r="A14" s="84" t="s">
        <v>261</v>
      </c>
      <c r="B14" s="84" t="s">
        <v>7</v>
      </c>
      <c r="C14" s="84" t="s">
        <v>8</v>
      </c>
      <c r="D14" s="84" t="s">
        <v>238</v>
      </c>
      <c r="E14" s="84">
        <v>4</v>
      </c>
      <c r="F14" s="84">
        <v>17</v>
      </c>
      <c r="G14" s="121">
        <f>SUM(E14:F14)</f>
        <v>21</v>
      </c>
      <c r="H14" s="84">
        <v>16</v>
      </c>
      <c r="I14" s="84"/>
      <c r="J14" s="121">
        <v>16</v>
      </c>
      <c r="K14" s="84">
        <v>8</v>
      </c>
      <c r="L14" s="84">
        <v>8</v>
      </c>
      <c r="M14" s="121">
        <v>16</v>
      </c>
      <c r="N14" s="106">
        <v>53</v>
      </c>
      <c r="O14" s="142">
        <f t="shared" si="0"/>
        <v>169.60000000000002</v>
      </c>
    </row>
    <row r="15" spans="1:18" x14ac:dyDescent="0.25">
      <c r="A15" s="84" t="s">
        <v>261</v>
      </c>
      <c r="B15" s="84" t="s">
        <v>23</v>
      </c>
      <c r="C15" s="84" t="s">
        <v>24</v>
      </c>
      <c r="D15" s="84" t="s">
        <v>238</v>
      </c>
      <c r="E15" s="84">
        <v>4</v>
      </c>
      <c r="F15" s="84">
        <v>9</v>
      </c>
      <c r="G15" s="121">
        <f>SUM(E15:F15)</f>
        <v>13</v>
      </c>
      <c r="H15" s="84">
        <v>5</v>
      </c>
      <c r="I15" s="84">
        <v>10</v>
      </c>
      <c r="J15" s="121">
        <v>15</v>
      </c>
      <c r="K15" s="84">
        <v>6</v>
      </c>
      <c r="L15" s="84">
        <v>18</v>
      </c>
      <c r="M15" s="121">
        <v>24</v>
      </c>
      <c r="N15" s="106">
        <v>52</v>
      </c>
      <c r="O15" s="142">
        <f t="shared" si="0"/>
        <v>166.4</v>
      </c>
    </row>
    <row r="16" spans="1:18" x14ac:dyDescent="0.25">
      <c r="A16" s="127" t="s">
        <v>261</v>
      </c>
      <c r="B16" s="127" t="s">
        <v>342</v>
      </c>
      <c r="C16" s="127" t="s">
        <v>343</v>
      </c>
      <c r="D16" s="127" t="s">
        <v>238</v>
      </c>
      <c r="E16" s="127"/>
      <c r="F16" s="127"/>
      <c r="H16" s="127">
        <v>4</v>
      </c>
      <c r="I16" s="127">
        <v>21</v>
      </c>
      <c r="J16" s="72">
        <v>25</v>
      </c>
      <c r="K16" s="127">
        <v>4</v>
      </c>
      <c r="L16" s="127">
        <v>16</v>
      </c>
      <c r="M16" s="72">
        <v>20</v>
      </c>
      <c r="N16" s="21">
        <v>45</v>
      </c>
      <c r="O16" s="137">
        <f t="shared" si="0"/>
        <v>144</v>
      </c>
    </row>
    <row r="17" spans="1:15" x14ac:dyDescent="0.25">
      <c r="A17" s="84" t="s">
        <v>261</v>
      </c>
      <c r="B17" s="84" t="s">
        <v>127</v>
      </c>
      <c r="C17" s="84" t="s">
        <v>128</v>
      </c>
      <c r="D17" s="84" t="s">
        <v>238</v>
      </c>
      <c r="E17" s="84">
        <v>4</v>
      </c>
      <c r="F17" s="84">
        <v>20</v>
      </c>
      <c r="G17" s="121">
        <f t="shared" ref="G17:G23" si="1">SUM(E17:F17)</f>
        <v>24</v>
      </c>
      <c r="H17" s="84"/>
      <c r="I17" s="84"/>
      <c r="J17" s="121"/>
      <c r="K17" s="84">
        <v>6</v>
      </c>
      <c r="L17" s="84">
        <v>8</v>
      </c>
      <c r="M17" s="121">
        <v>14</v>
      </c>
      <c r="N17" s="106">
        <v>38</v>
      </c>
      <c r="O17" s="142">
        <f t="shared" si="0"/>
        <v>121.60000000000001</v>
      </c>
    </row>
    <row r="18" spans="1:15" x14ac:dyDescent="0.25">
      <c r="A18" s="84" t="s">
        <v>261</v>
      </c>
      <c r="B18" s="84" t="s">
        <v>111</v>
      </c>
      <c r="C18" s="84" t="s">
        <v>91</v>
      </c>
      <c r="D18" s="84" t="s">
        <v>238</v>
      </c>
      <c r="E18" s="84">
        <v>2</v>
      </c>
      <c r="F18" s="84">
        <v>8</v>
      </c>
      <c r="G18" s="121">
        <f t="shared" si="1"/>
        <v>10</v>
      </c>
      <c r="H18" s="84">
        <v>2</v>
      </c>
      <c r="I18" s="84">
        <v>12</v>
      </c>
      <c r="J18" s="121">
        <v>14</v>
      </c>
      <c r="K18" s="84">
        <v>3</v>
      </c>
      <c r="L18" s="84">
        <v>7</v>
      </c>
      <c r="M18" s="121">
        <v>10</v>
      </c>
      <c r="N18" s="106">
        <v>34</v>
      </c>
      <c r="O18" s="142">
        <f t="shared" si="0"/>
        <v>108.80000000000001</v>
      </c>
    </row>
    <row r="19" spans="1:15" x14ac:dyDescent="0.25">
      <c r="A19" s="127" t="s">
        <v>261</v>
      </c>
      <c r="B19" s="127" t="s">
        <v>19</v>
      </c>
      <c r="C19" s="127" t="s">
        <v>16</v>
      </c>
      <c r="D19" s="127" t="s">
        <v>238</v>
      </c>
      <c r="E19" s="127">
        <v>6</v>
      </c>
      <c r="F19" s="127">
        <v>27</v>
      </c>
      <c r="G19" s="72">
        <f t="shared" si="1"/>
        <v>33</v>
      </c>
      <c r="H19" s="127"/>
      <c r="I19" s="127"/>
      <c r="K19" s="127"/>
      <c r="L19" s="127"/>
      <c r="N19" s="21">
        <v>33</v>
      </c>
      <c r="O19" s="137">
        <f t="shared" si="0"/>
        <v>105.60000000000001</v>
      </c>
    </row>
    <row r="20" spans="1:15" x14ac:dyDescent="0.25">
      <c r="A20" s="127" t="s">
        <v>261</v>
      </c>
      <c r="B20" s="127" t="s">
        <v>6</v>
      </c>
      <c r="C20" s="127" t="s">
        <v>16</v>
      </c>
      <c r="D20" s="127" t="s">
        <v>238</v>
      </c>
      <c r="E20" s="127">
        <v>4</v>
      </c>
      <c r="F20" s="127">
        <v>29</v>
      </c>
      <c r="G20" s="72">
        <f t="shared" si="1"/>
        <v>33</v>
      </c>
      <c r="H20" s="127"/>
      <c r="I20" s="127"/>
      <c r="K20" s="127"/>
      <c r="L20" s="127"/>
      <c r="N20" s="21">
        <v>33</v>
      </c>
      <c r="O20" s="137">
        <f t="shared" si="0"/>
        <v>105.60000000000001</v>
      </c>
    </row>
    <row r="21" spans="1:15" x14ac:dyDescent="0.25">
      <c r="A21" s="84" t="s">
        <v>261</v>
      </c>
      <c r="B21" s="84" t="s">
        <v>96</v>
      </c>
      <c r="C21" s="84" t="s">
        <v>97</v>
      </c>
      <c r="D21" s="84" t="s">
        <v>238</v>
      </c>
      <c r="E21" s="84">
        <v>3</v>
      </c>
      <c r="F21" s="84">
        <v>2</v>
      </c>
      <c r="G21" s="121">
        <f t="shared" si="1"/>
        <v>5</v>
      </c>
      <c r="H21" s="84">
        <v>6</v>
      </c>
      <c r="I21" s="84">
        <v>8</v>
      </c>
      <c r="J21" s="121">
        <v>14</v>
      </c>
      <c r="K21" s="84">
        <v>6</v>
      </c>
      <c r="L21" s="84">
        <v>2</v>
      </c>
      <c r="M21" s="121">
        <v>8</v>
      </c>
      <c r="N21" s="106">
        <v>27</v>
      </c>
      <c r="O21" s="139">
        <f t="shared" si="0"/>
        <v>86.4</v>
      </c>
    </row>
    <row r="22" spans="1:15" x14ac:dyDescent="0.25">
      <c r="A22" s="84" t="s">
        <v>261</v>
      </c>
      <c r="B22" s="84" t="s">
        <v>58</v>
      </c>
      <c r="C22" s="84" t="s">
        <v>59</v>
      </c>
      <c r="D22" s="84" t="s">
        <v>238</v>
      </c>
      <c r="E22" s="84">
        <v>3</v>
      </c>
      <c r="F22" s="84">
        <v>3</v>
      </c>
      <c r="G22" s="121">
        <f t="shared" si="1"/>
        <v>6</v>
      </c>
      <c r="H22" s="84">
        <v>2</v>
      </c>
      <c r="I22" s="84">
        <v>12</v>
      </c>
      <c r="J22" s="121">
        <v>14</v>
      </c>
      <c r="K22" s="84">
        <v>1</v>
      </c>
      <c r="L22" s="84">
        <v>3</v>
      </c>
      <c r="M22" s="121">
        <v>4</v>
      </c>
      <c r="N22" s="106">
        <v>24</v>
      </c>
      <c r="O22" s="139">
        <f t="shared" si="0"/>
        <v>76.800000000000011</v>
      </c>
    </row>
    <row r="23" spans="1:15" x14ac:dyDescent="0.25">
      <c r="A23" s="84" t="s">
        <v>261</v>
      </c>
      <c r="B23" s="84" t="s">
        <v>120</v>
      </c>
      <c r="C23" s="84" t="s">
        <v>31</v>
      </c>
      <c r="D23" s="84" t="s">
        <v>238</v>
      </c>
      <c r="E23" s="84">
        <v>4</v>
      </c>
      <c r="F23" s="84">
        <v>6</v>
      </c>
      <c r="G23" s="121">
        <f t="shared" si="1"/>
        <v>10</v>
      </c>
      <c r="H23" s="84">
        <v>4</v>
      </c>
      <c r="I23" s="84">
        <v>7</v>
      </c>
      <c r="J23" s="121">
        <v>11</v>
      </c>
      <c r="K23" s="84">
        <v>3</v>
      </c>
      <c r="L23" s="84"/>
      <c r="M23" s="121">
        <v>3</v>
      </c>
      <c r="N23" s="106">
        <v>24</v>
      </c>
      <c r="O23" s="139">
        <f t="shared" si="0"/>
        <v>76.800000000000011</v>
      </c>
    </row>
    <row r="24" spans="1:15" x14ac:dyDescent="0.25">
      <c r="A24" s="127" t="s">
        <v>261</v>
      </c>
      <c r="B24" s="127" t="s">
        <v>330</v>
      </c>
      <c r="C24" s="127" t="s">
        <v>331</v>
      </c>
      <c r="D24" s="127" t="s">
        <v>238</v>
      </c>
      <c r="E24" s="127"/>
      <c r="F24" s="127"/>
      <c r="H24" s="127">
        <v>7</v>
      </c>
      <c r="I24" s="127">
        <v>12</v>
      </c>
      <c r="J24" s="72">
        <v>19</v>
      </c>
      <c r="K24" s="127">
        <v>4</v>
      </c>
      <c r="L24" s="127"/>
      <c r="M24" s="72">
        <v>4</v>
      </c>
      <c r="N24" s="21">
        <v>23</v>
      </c>
      <c r="O24" s="137">
        <f t="shared" si="0"/>
        <v>73.600000000000009</v>
      </c>
    </row>
    <row r="25" spans="1:15" x14ac:dyDescent="0.25">
      <c r="A25" s="108" t="s">
        <v>261</v>
      </c>
      <c r="B25" s="108" t="s">
        <v>222</v>
      </c>
      <c r="C25" s="108" t="s">
        <v>223</v>
      </c>
      <c r="D25" s="108" t="s">
        <v>238</v>
      </c>
      <c r="E25" s="108">
        <v>2</v>
      </c>
      <c r="F25" s="108">
        <v>5</v>
      </c>
      <c r="G25" s="72">
        <f t="shared" ref="G25:G32" si="2">SUM(E25:F25)</f>
        <v>7</v>
      </c>
      <c r="H25" s="108"/>
      <c r="I25" s="108"/>
      <c r="K25" s="108">
        <v>4</v>
      </c>
      <c r="L25" s="108">
        <v>8</v>
      </c>
      <c r="M25" s="72">
        <v>12</v>
      </c>
      <c r="N25" s="21">
        <v>19</v>
      </c>
      <c r="O25" s="137">
        <f t="shared" si="0"/>
        <v>60.800000000000004</v>
      </c>
    </row>
    <row r="26" spans="1:15" x14ac:dyDescent="0.25">
      <c r="A26" s="127" t="s">
        <v>261</v>
      </c>
      <c r="B26" s="127" t="s">
        <v>254</v>
      </c>
      <c r="C26" s="127" t="s">
        <v>117</v>
      </c>
      <c r="D26" s="127" t="s">
        <v>238</v>
      </c>
      <c r="E26" s="127">
        <v>2</v>
      </c>
      <c r="F26" s="127"/>
      <c r="G26" s="72">
        <f t="shared" si="2"/>
        <v>2</v>
      </c>
      <c r="H26" s="127"/>
      <c r="I26" s="127"/>
      <c r="K26" s="127">
        <v>4</v>
      </c>
      <c r="L26" s="127">
        <v>12</v>
      </c>
      <c r="M26" s="72">
        <v>16</v>
      </c>
      <c r="N26" s="21">
        <v>18</v>
      </c>
      <c r="O26" s="137">
        <f t="shared" si="0"/>
        <v>57.6</v>
      </c>
    </row>
    <row r="27" spans="1:15" x14ac:dyDescent="0.25">
      <c r="A27" s="84" t="s">
        <v>261</v>
      </c>
      <c r="B27" s="84" t="s">
        <v>94</v>
      </c>
      <c r="C27" s="84" t="s">
        <v>95</v>
      </c>
      <c r="D27" s="84" t="s">
        <v>238</v>
      </c>
      <c r="E27" s="84">
        <v>2</v>
      </c>
      <c r="F27" s="84">
        <v>7</v>
      </c>
      <c r="G27" s="121">
        <f t="shared" si="2"/>
        <v>9</v>
      </c>
      <c r="H27" s="124">
        <v>4</v>
      </c>
      <c r="I27" s="124"/>
      <c r="J27" s="125">
        <f>H27+I27</f>
        <v>4</v>
      </c>
      <c r="K27" s="84">
        <v>4</v>
      </c>
      <c r="L27" s="84"/>
      <c r="M27" s="121">
        <v>4</v>
      </c>
      <c r="N27" s="106">
        <v>17</v>
      </c>
      <c r="O27" s="142">
        <f t="shared" si="0"/>
        <v>54.400000000000006</v>
      </c>
    </row>
    <row r="28" spans="1:15" x14ac:dyDescent="0.25">
      <c r="A28" s="84" t="s">
        <v>261</v>
      </c>
      <c r="B28" s="84" t="s">
        <v>49</v>
      </c>
      <c r="C28" s="84" t="s">
        <v>46</v>
      </c>
      <c r="D28" s="84" t="s">
        <v>238</v>
      </c>
      <c r="E28" s="84">
        <v>4</v>
      </c>
      <c r="F28" s="84">
        <v>4</v>
      </c>
      <c r="G28" s="121">
        <f t="shared" si="2"/>
        <v>8</v>
      </c>
      <c r="H28" s="84">
        <v>4</v>
      </c>
      <c r="I28" s="84"/>
      <c r="J28" s="121">
        <v>4</v>
      </c>
      <c r="K28" s="84">
        <v>4</v>
      </c>
      <c r="L28" s="84"/>
      <c r="M28" s="121">
        <v>4</v>
      </c>
      <c r="N28" s="106">
        <v>16</v>
      </c>
      <c r="O28" s="142">
        <f t="shared" si="0"/>
        <v>51.2</v>
      </c>
    </row>
    <row r="29" spans="1:15" x14ac:dyDescent="0.25">
      <c r="A29" s="127" t="s">
        <v>261</v>
      </c>
      <c r="B29" s="127" t="s">
        <v>251</v>
      </c>
      <c r="C29" s="127" t="s">
        <v>106</v>
      </c>
      <c r="D29" s="127" t="s">
        <v>238</v>
      </c>
      <c r="E29" s="127">
        <v>3</v>
      </c>
      <c r="F29" s="127">
        <v>9</v>
      </c>
      <c r="G29" s="72">
        <f t="shared" si="2"/>
        <v>12</v>
      </c>
      <c r="H29" s="127"/>
      <c r="I29" s="127"/>
      <c r="K29" s="127">
        <v>2</v>
      </c>
      <c r="L29" s="127"/>
      <c r="M29" s="72">
        <v>2</v>
      </c>
      <c r="N29" s="21">
        <v>14</v>
      </c>
      <c r="O29" s="137">
        <f t="shared" si="0"/>
        <v>44.800000000000004</v>
      </c>
    </row>
    <row r="30" spans="1:15" x14ac:dyDescent="0.25">
      <c r="A30" s="127" t="s">
        <v>261</v>
      </c>
      <c r="B30" s="127" t="s">
        <v>100</v>
      </c>
      <c r="C30" s="127" t="s">
        <v>101</v>
      </c>
      <c r="D30" s="127" t="s">
        <v>238</v>
      </c>
      <c r="E30" s="127">
        <v>3</v>
      </c>
      <c r="F30" s="127">
        <v>6</v>
      </c>
      <c r="G30" s="72">
        <f t="shared" si="2"/>
        <v>9</v>
      </c>
      <c r="H30" s="127">
        <v>4</v>
      </c>
      <c r="I30" s="127"/>
      <c r="J30" s="72">
        <v>4</v>
      </c>
      <c r="K30" s="127"/>
      <c r="L30" s="127"/>
      <c r="N30" s="21">
        <v>13</v>
      </c>
      <c r="O30" s="137">
        <f t="shared" si="0"/>
        <v>41.6</v>
      </c>
    </row>
    <row r="31" spans="1:15" x14ac:dyDescent="0.25">
      <c r="A31" s="84" t="s">
        <v>261</v>
      </c>
      <c r="B31" s="84" t="s">
        <v>21</v>
      </c>
      <c r="C31" s="84" t="s">
        <v>22</v>
      </c>
      <c r="D31" s="84" t="s">
        <v>238</v>
      </c>
      <c r="E31" s="84">
        <v>1</v>
      </c>
      <c r="F31" s="84">
        <v>2</v>
      </c>
      <c r="G31" s="121">
        <f t="shared" si="2"/>
        <v>3</v>
      </c>
      <c r="H31" s="84">
        <v>2</v>
      </c>
      <c r="I31" s="84">
        <v>2</v>
      </c>
      <c r="J31" s="121">
        <v>4</v>
      </c>
      <c r="K31" s="84">
        <v>2</v>
      </c>
      <c r="L31" s="84"/>
      <c r="M31" s="121">
        <v>2</v>
      </c>
      <c r="N31" s="106">
        <v>9</v>
      </c>
      <c r="O31" s="142">
        <f t="shared" si="0"/>
        <v>28.8</v>
      </c>
    </row>
    <row r="32" spans="1:15" s="47" customFormat="1" x14ac:dyDescent="0.25">
      <c r="A32" s="127" t="s">
        <v>261</v>
      </c>
      <c r="B32" s="127" t="s">
        <v>13</v>
      </c>
      <c r="C32" s="127" t="s">
        <v>14</v>
      </c>
      <c r="D32" s="127" t="s">
        <v>238</v>
      </c>
      <c r="E32" s="127">
        <v>2</v>
      </c>
      <c r="F32" s="127">
        <v>3</v>
      </c>
      <c r="G32" s="72">
        <f t="shared" si="2"/>
        <v>5</v>
      </c>
      <c r="H32" s="127"/>
      <c r="I32" s="127"/>
      <c r="J32" s="72"/>
      <c r="K32" s="127">
        <v>2</v>
      </c>
      <c r="L32" s="127"/>
      <c r="M32" s="72">
        <v>2</v>
      </c>
      <c r="N32" s="21">
        <v>7</v>
      </c>
      <c r="O32" s="137">
        <f t="shared" si="0"/>
        <v>22.400000000000002</v>
      </c>
    </row>
    <row r="33" spans="1:15" s="62" customFormat="1" x14ac:dyDescent="0.25">
      <c r="A33" s="127" t="s">
        <v>261</v>
      </c>
      <c r="B33" s="127" t="s">
        <v>2</v>
      </c>
      <c r="C33" s="127" t="s">
        <v>0</v>
      </c>
      <c r="D33" s="127" t="s">
        <v>238</v>
      </c>
      <c r="E33" s="127"/>
      <c r="F33" s="127"/>
      <c r="G33" s="72"/>
      <c r="H33" s="127">
        <v>2</v>
      </c>
      <c r="I33" s="127"/>
      <c r="J33" s="72">
        <v>1</v>
      </c>
      <c r="K33" s="127"/>
      <c r="L33" s="127"/>
      <c r="M33" s="72"/>
      <c r="N33" s="21">
        <v>2</v>
      </c>
      <c r="O33" s="137">
        <f t="shared" si="0"/>
        <v>6.4</v>
      </c>
    </row>
    <row r="34" spans="1:15" s="73" customFormat="1" x14ac:dyDescent="0.25">
      <c r="A34" s="127" t="s">
        <v>261</v>
      </c>
      <c r="B34" s="127" t="s">
        <v>175</v>
      </c>
      <c r="C34" s="127" t="s">
        <v>117</v>
      </c>
      <c r="D34" s="127" t="s">
        <v>238</v>
      </c>
      <c r="E34" s="127">
        <v>1</v>
      </c>
      <c r="F34" s="127"/>
      <c r="G34" s="72">
        <f>SUM(E34:F34)</f>
        <v>1</v>
      </c>
      <c r="H34" s="127"/>
      <c r="I34" s="127"/>
      <c r="J34" s="72"/>
      <c r="K34" s="127"/>
      <c r="L34" s="127"/>
      <c r="M34" s="72"/>
      <c r="N34" s="21">
        <v>1</v>
      </c>
      <c r="O34" s="137">
        <f t="shared" si="0"/>
        <v>3.2</v>
      </c>
    </row>
    <row r="35" spans="1:15" s="73" customFormat="1" x14ac:dyDescent="0.25">
      <c r="A35" s="127" t="s">
        <v>261</v>
      </c>
      <c r="B35" s="127" t="s">
        <v>504</v>
      </c>
      <c r="C35" s="127" t="s">
        <v>337</v>
      </c>
      <c r="D35" s="127" t="s">
        <v>238</v>
      </c>
      <c r="E35" s="127"/>
      <c r="F35" s="127"/>
      <c r="G35" s="72"/>
      <c r="H35" s="127"/>
      <c r="I35" s="127"/>
      <c r="J35" s="72"/>
      <c r="K35" s="127">
        <v>1</v>
      </c>
      <c r="L35" s="127"/>
      <c r="M35" s="72">
        <v>1</v>
      </c>
      <c r="N35" s="21">
        <v>1</v>
      </c>
      <c r="O35" s="137">
        <f t="shared" si="0"/>
        <v>3.2</v>
      </c>
    </row>
    <row r="36" spans="1:15" s="129" customFormat="1" x14ac:dyDescent="0.25">
      <c r="A36" s="129" t="s">
        <v>261</v>
      </c>
      <c r="B36" s="129" t="s">
        <v>103</v>
      </c>
      <c r="C36" s="129" t="s">
        <v>104</v>
      </c>
      <c r="D36" s="129" t="s">
        <v>238</v>
      </c>
      <c r="E36" s="129">
        <v>1</v>
      </c>
      <c r="G36" s="72">
        <f>SUM(E36:F36)</f>
        <v>1</v>
      </c>
      <c r="J36" s="72"/>
      <c r="M36" s="72"/>
      <c r="N36" s="21">
        <v>1</v>
      </c>
      <c r="O36" s="137">
        <f t="shared" si="0"/>
        <v>3.2</v>
      </c>
    </row>
    <row r="37" spans="1:15" s="42" customFormat="1" x14ac:dyDescent="0.25">
      <c r="G37" s="72"/>
      <c r="J37" s="72"/>
      <c r="M37" s="72"/>
      <c r="N37" s="130"/>
      <c r="O37" s="138"/>
    </row>
    <row r="38" spans="1:15" s="62" customFormat="1" x14ac:dyDescent="0.25">
      <c r="A38" s="84" t="s">
        <v>224</v>
      </c>
      <c r="B38" s="84" t="s">
        <v>115</v>
      </c>
      <c r="C38" s="84" t="s">
        <v>31</v>
      </c>
      <c r="D38" s="84" t="s">
        <v>238</v>
      </c>
      <c r="E38" s="84">
        <v>6</v>
      </c>
      <c r="F38" s="84">
        <v>12</v>
      </c>
      <c r="G38" s="121">
        <f>SUM(E38:F38)</f>
        <v>18</v>
      </c>
      <c r="H38" s="84">
        <v>3</v>
      </c>
      <c r="I38" s="84">
        <v>36</v>
      </c>
      <c r="J38" s="121">
        <v>42</v>
      </c>
      <c r="K38" s="84">
        <v>6</v>
      </c>
      <c r="L38" s="84">
        <v>33</v>
      </c>
      <c r="M38" s="121">
        <v>39</v>
      </c>
      <c r="N38" s="106">
        <v>99</v>
      </c>
      <c r="O38" s="142">
        <f>N38*3.2</f>
        <v>316.8</v>
      </c>
    </row>
    <row r="39" spans="1:15" s="108" customFormat="1" x14ac:dyDescent="0.25">
      <c r="A39" s="84" t="s">
        <v>224</v>
      </c>
      <c r="B39" s="84" t="s">
        <v>144</v>
      </c>
      <c r="C39" s="84" t="s">
        <v>119</v>
      </c>
      <c r="D39" s="84" t="s">
        <v>238</v>
      </c>
      <c r="E39" s="84">
        <v>2</v>
      </c>
      <c r="F39" s="84">
        <v>8</v>
      </c>
      <c r="G39" s="95">
        <v>10</v>
      </c>
      <c r="H39" s="84">
        <v>2</v>
      </c>
      <c r="I39" s="84">
        <v>8</v>
      </c>
      <c r="J39" s="95">
        <v>10</v>
      </c>
      <c r="K39" s="84">
        <v>2</v>
      </c>
      <c r="L39" s="84">
        <v>7</v>
      </c>
      <c r="M39" s="121">
        <v>9</v>
      </c>
      <c r="N39" s="106">
        <v>29</v>
      </c>
      <c r="O39" s="142">
        <f>N39*3.2</f>
        <v>92.800000000000011</v>
      </c>
    </row>
    <row r="40" spans="1:15" s="66" customFormat="1" x14ac:dyDescent="0.25">
      <c r="A40" s="84" t="s">
        <v>224</v>
      </c>
      <c r="B40" s="84" t="s">
        <v>143</v>
      </c>
      <c r="C40" s="84" t="s">
        <v>31</v>
      </c>
      <c r="D40" s="84" t="s">
        <v>238</v>
      </c>
      <c r="E40" s="84">
        <v>1</v>
      </c>
      <c r="F40" s="84">
        <v>11</v>
      </c>
      <c r="G40" s="121">
        <f>SUM(E40:F40)</f>
        <v>12</v>
      </c>
      <c r="H40" s="84">
        <v>2</v>
      </c>
      <c r="I40" s="84">
        <v>10</v>
      </c>
      <c r="J40" s="121">
        <v>12</v>
      </c>
      <c r="K40" s="84"/>
      <c r="L40" s="84"/>
      <c r="M40" s="121"/>
      <c r="N40" s="106">
        <v>24</v>
      </c>
      <c r="O40" s="142">
        <f>N40*3.2</f>
        <v>76.800000000000011</v>
      </c>
    </row>
    <row r="41" spans="1:15" x14ac:dyDescent="0.25">
      <c r="A41" s="127" t="s">
        <v>224</v>
      </c>
      <c r="B41" s="127" t="s">
        <v>20</v>
      </c>
      <c r="C41" s="127" t="s">
        <v>16</v>
      </c>
      <c r="D41" s="127" t="s">
        <v>238</v>
      </c>
      <c r="E41" s="127">
        <v>1</v>
      </c>
      <c r="F41" s="127">
        <v>3</v>
      </c>
      <c r="G41" s="72">
        <f>SUM(E41:F41)</f>
        <v>4</v>
      </c>
      <c r="H41" s="127"/>
      <c r="I41" s="127"/>
      <c r="K41" s="127"/>
      <c r="L41" s="127"/>
      <c r="N41" s="21">
        <v>4</v>
      </c>
      <c r="O41" s="137">
        <f>N41*3.2</f>
        <v>12.8</v>
      </c>
    </row>
    <row r="42" spans="1:15" s="42" customFormat="1" x14ac:dyDescent="0.25">
      <c r="G42" s="72"/>
      <c r="J42" s="72"/>
      <c r="M42" s="72"/>
      <c r="N42" s="130"/>
      <c r="O42" s="138"/>
    </row>
    <row r="43" spans="1:15" x14ac:dyDescent="0.25">
      <c r="A43" s="84" t="s">
        <v>262</v>
      </c>
      <c r="B43" s="84" t="s">
        <v>136</v>
      </c>
      <c r="C43" s="84" t="s">
        <v>131</v>
      </c>
      <c r="D43" s="84" t="s">
        <v>238</v>
      </c>
      <c r="E43" s="84">
        <v>6</v>
      </c>
      <c r="F43" s="84">
        <v>29</v>
      </c>
      <c r="G43" s="121">
        <f>SUM(E43:F43)</f>
        <v>35</v>
      </c>
      <c r="H43" s="84">
        <v>9</v>
      </c>
      <c r="I43" s="84">
        <v>24</v>
      </c>
      <c r="J43" s="121">
        <v>33</v>
      </c>
      <c r="K43" s="84">
        <v>11</v>
      </c>
      <c r="L43" s="84">
        <v>34</v>
      </c>
      <c r="M43" s="121">
        <v>45</v>
      </c>
      <c r="N43" s="106">
        <v>120</v>
      </c>
      <c r="O43" s="142">
        <f t="shared" ref="O43:O62" si="3">N43*3.2</f>
        <v>384</v>
      </c>
    </row>
    <row r="44" spans="1:15" s="73" customFormat="1" x14ac:dyDescent="0.25">
      <c r="A44" s="84" t="s">
        <v>262</v>
      </c>
      <c r="B44" s="84" t="s">
        <v>129</v>
      </c>
      <c r="C44" s="84" t="s">
        <v>130</v>
      </c>
      <c r="D44" s="84" t="s">
        <v>238</v>
      </c>
      <c r="E44" s="84">
        <v>4</v>
      </c>
      <c r="F44" s="84">
        <v>22</v>
      </c>
      <c r="G44" s="121">
        <f>SUM(E44:F44)</f>
        <v>26</v>
      </c>
      <c r="H44" s="84">
        <v>11</v>
      </c>
      <c r="I44" s="84">
        <v>56</v>
      </c>
      <c r="J44" s="121">
        <v>67</v>
      </c>
      <c r="K44" s="84">
        <v>7</v>
      </c>
      <c r="L44" s="84">
        <v>13</v>
      </c>
      <c r="M44" s="121">
        <v>20</v>
      </c>
      <c r="N44" s="106">
        <v>113</v>
      </c>
      <c r="O44" s="142">
        <f t="shared" si="3"/>
        <v>361.6</v>
      </c>
    </row>
    <row r="45" spans="1:15" s="108" customFormat="1" x14ac:dyDescent="0.25">
      <c r="A45" s="84" t="s">
        <v>262</v>
      </c>
      <c r="B45" s="84" t="s">
        <v>140</v>
      </c>
      <c r="C45" s="84" t="s">
        <v>135</v>
      </c>
      <c r="D45" s="84" t="s">
        <v>238</v>
      </c>
      <c r="E45" s="84">
        <v>5</v>
      </c>
      <c r="F45" s="84">
        <v>26</v>
      </c>
      <c r="G45" s="121">
        <f>SUM(E45:F45)</f>
        <v>31</v>
      </c>
      <c r="H45" s="84">
        <v>9</v>
      </c>
      <c r="I45" s="84">
        <v>34</v>
      </c>
      <c r="J45" s="121">
        <v>43</v>
      </c>
      <c r="K45" s="84">
        <v>10</v>
      </c>
      <c r="L45" s="84">
        <v>22</v>
      </c>
      <c r="M45" s="121">
        <v>32</v>
      </c>
      <c r="N45" s="106">
        <v>106</v>
      </c>
      <c r="O45" s="142">
        <f t="shared" si="3"/>
        <v>339.20000000000005</v>
      </c>
    </row>
    <row r="46" spans="1:15" x14ac:dyDescent="0.25">
      <c r="A46" s="84" t="s">
        <v>262</v>
      </c>
      <c r="B46" s="84" t="s">
        <v>252</v>
      </c>
      <c r="C46" s="84" t="s">
        <v>106</v>
      </c>
      <c r="D46" s="84" t="s">
        <v>238</v>
      </c>
      <c r="E46" s="84">
        <v>8</v>
      </c>
      <c r="F46" s="84">
        <v>30</v>
      </c>
      <c r="G46" s="121">
        <f>SUM(E46:F46)</f>
        <v>38</v>
      </c>
      <c r="H46" s="84">
        <v>11</v>
      </c>
      <c r="I46" s="84">
        <v>25</v>
      </c>
      <c r="J46" s="121">
        <v>36</v>
      </c>
      <c r="K46" s="84">
        <v>10</v>
      </c>
      <c r="L46" s="84">
        <v>17</v>
      </c>
      <c r="M46" s="121">
        <v>27</v>
      </c>
      <c r="N46" s="106">
        <v>101</v>
      </c>
      <c r="O46" s="142">
        <f t="shared" si="3"/>
        <v>323.20000000000005</v>
      </c>
    </row>
    <row r="47" spans="1:15" s="67" customFormat="1" x14ac:dyDescent="0.25">
      <c r="A47" s="84" t="s">
        <v>262</v>
      </c>
      <c r="B47" s="84" t="s">
        <v>10</v>
      </c>
      <c r="C47" s="84" t="s">
        <v>11</v>
      </c>
      <c r="D47" s="84" t="s">
        <v>238</v>
      </c>
      <c r="E47" s="84">
        <v>3</v>
      </c>
      <c r="F47" s="84">
        <v>9</v>
      </c>
      <c r="G47" s="121">
        <f>SUM(E47:F47)</f>
        <v>12</v>
      </c>
      <c r="H47" s="84">
        <v>10</v>
      </c>
      <c r="I47" s="84">
        <v>26</v>
      </c>
      <c r="J47" s="121">
        <v>36</v>
      </c>
      <c r="K47" s="84">
        <v>9</v>
      </c>
      <c r="L47" s="84">
        <v>26</v>
      </c>
      <c r="M47" s="121">
        <v>35</v>
      </c>
      <c r="N47" s="106">
        <v>83</v>
      </c>
      <c r="O47" s="142">
        <f t="shared" si="3"/>
        <v>265.60000000000002</v>
      </c>
    </row>
    <row r="48" spans="1:15" s="66" customFormat="1" x14ac:dyDescent="0.25">
      <c r="A48" s="84" t="s">
        <v>262</v>
      </c>
      <c r="B48" s="84" t="s">
        <v>344</v>
      </c>
      <c r="C48" s="84" t="s">
        <v>345</v>
      </c>
      <c r="D48" s="84" t="s">
        <v>238</v>
      </c>
      <c r="E48" s="84"/>
      <c r="F48" s="84"/>
      <c r="G48" s="121"/>
      <c r="H48" s="84">
        <v>4</v>
      </c>
      <c r="I48" s="84">
        <v>17</v>
      </c>
      <c r="J48" s="121">
        <v>21</v>
      </c>
      <c r="K48" s="84">
        <v>14</v>
      </c>
      <c r="L48" s="84">
        <v>48</v>
      </c>
      <c r="M48" s="121">
        <v>62</v>
      </c>
      <c r="N48" s="106">
        <v>83</v>
      </c>
      <c r="O48" s="142">
        <f t="shared" si="3"/>
        <v>265.60000000000002</v>
      </c>
    </row>
    <row r="49" spans="1:15" s="62" customFormat="1" x14ac:dyDescent="0.25">
      <c r="A49" s="84" t="s">
        <v>262</v>
      </c>
      <c r="B49" s="84" t="s">
        <v>29</v>
      </c>
      <c r="C49" s="84" t="s">
        <v>30</v>
      </c>
      <c r="D49" s="84" t="s">
        <v>238</v>
      </c>
      <c r="E49" s="84">
        <v>4</v>
      </c>
      <c r="F49" s="84">
        <v>34</v>
      </c>
      <c r="G49" s="121">
        <f>SUM(E49:F49)</f>
        <v>38</v>
      </c>
      <c r="H49" s="84">
        <v>4</v>
      </c>
      <c r="I49" s="84">
        <v>15</v>
      </c>
      <c r="J49" s="121">
        <v>19</v>
      </c>
      <c r="K49" s="84">
        <v>3</v>
      </c>
      <c r="L49" s="84">
        <v>18</v>
      </c>
      <c r="M49" s="121">
        <v>21</v>
      </c>
      <c r="N49" s="106">
        <v>78</v>
      </c>
      <c r="O49" s="142">
        <f t="shared" si="3"/>
        <v>249.60000000000002</v>
      </c>
    </row>
    <row r="50" spans="1:15" s="62" customFormat="1" x14ac:dyDescent="0.25">
      <c r="A50" s="84" t="s">
        <v>262</v>
      </c>
      <c r="B50" s="84" t="s">
        <v>132</v>
      </c>
      <c r="C50" s="84" t="s">
        <v>133</v>
      </c>
      <c r="D50" s="84" t="s">
        <v>238</v>
      </c>
      <c r="E50" s="84">
        <v>3</v>
      </c>
      <c r="F50" s="84">
        <v>11</v>
      </c>
      <c r="G50" s="121">
        <f>SUM(E50:F50)</f>
        <v>14</v>
      </c>
      <c r="H50" s="84">
        <v>16</v>
      </c>
      <c r="I50" s="84"/>
      <c r="J50" s="121">
        <v>16</v>
      </c>
      <c r="K50" s="84">
        <v>9</v>
      </c>
      <c r="L50" s="84">
        <v>38</v>
      </c>
      <c r="M50" s="121">
        <v>47</v>
      </c>
      <c r="N50" s="106">
        <f>G50+J50+M50</f>
        <v>77</v>
      </c>
      <c r="O50" s="142">
        <f t="shared" si="3"/>
        <v>246.4</v>
      </c>
    </row>
    <row r="51" spans="1:15" x14ac:dyDescent="0.25">
      <c r="A51" s="84" t="s">
        <v>262</v>
      </c>
      <c r="B51" s="84" t="s">
        <v>369</v>
      </c>
      <c r="C51" s="84" t="s">
        <v>350</v>
      </c>
      <c r="D51" s="84" t="s">
        <v>238</v>
      </c>
      <c r="E51" s="84"/>
      <c r="F51" s="84"/>
      <c r="G51" s="121"/>
      <c r="H51" s="84">
        <v>6</v>
      </c>
      <c r="I51" s="84">
        <v>14</v>
      </c>
      <c r="J51" s="121">
        <v>20</v>
      </c>
      <c r="K51" s="84">
        <v>5</v>
      </c>
      <c r="L51" s="84">
        <v>14</v>
      </c>
      <c r="M51" s="121">
        <v>19</v>
      </c>
      <c r="N51" s="106">
        <v>39</v>
      </c>
      <c r="O51" s="142">
        <f t="shared" si="3"/>
        <v>124.80000000000001</v>
      </c>
    </row>
    <row r="52" spans="1:15" x14ac:dyDescent="0.25">
      <c r="A52" s="84" t="s">
        <v>262</v>
      </c>
      <c r="B52" s="84" t="s">
        <v>283</v>
      </c>
      <c r="C52" s="84" t="s">
        <v>284</v>
      </c>
      <c r="D52" s="84" t="s">
        <v>238</v>
      </c>
      <c r="E52" s="84"/>
      <c r="F52" s="84"/>
      <c r="G52" s="121"/>
      <c r="H52" s="84">
        <v>8</v>
      </c>
      <c r="I52" s="84">
        <v>14</v>
      </c>
      <c r="J52" s="121">
        <v>22</v>
      </c>
      <c r="K52" s="84">
        <v>5</v>
      </c>
      <c r="L52" s="84">
        <v>12</v>
      </c>
      <c r="M52" s="121">
        <v>17</v>
      </c>
      <c r="N52" s="106">
        <v>39</v>
      </c>
      <c r="O52" s="142">
        <f t="shared" si="3"/>
        <v>124.80000000000001</v>
      </c>
    </row>
    <row r="53" spans="1:15" x14ac:dyDescent="0.25">
      <c r="A53" s="127" t="s">
        <v>262</v>
      </c>
      <c r="B53" s="127" t="s">
        <v>177</v>
      </c>
      <c r="C53" s="127" t="s">
        <v>146</v>
      </c>
      <c r="D53" s="127" t="s">
        <v>238</v>
      </c>
      <c r="E53" s="127">
        <v>2</v>
      </c>
      <c r="F53" s="127">
        <v>7</v>
      </c>
      <c r="G53" s="72">
        <f>SUM(E53:F53)</f>
        <v>9</v>
      </c>
      <c r="H53" s="127">
        <v>4</v>
      </c>
      <c r="I53" s="127">
        <v>16</v>
      </c>
      <c r="J53" s="72">
        <v>20</v>
      </c>
      <c r="K53" s="127">
        <v>1</v>
      </c>
      <c r="L53" s="127">
        <v>3</v>
      </c>
      <c r="M53" s="72">
        <v>4</v>
      </c>
      <c r="N53" s="21">
        <v>33</v>
      </c>
      <c r="O53" s="137">
        <f t="shared" si="3"/>
        <v>105.60000000000001</v>
      </c>
    </row>
    <row r="54" spans="1:15" x14ac:dyDescent="0.25">
      <c r="A54" s="127" t="s">
        <v>262</v>
      </c>
      <c r="B54" s="127" t="s">
        <v>407</v>
      </c>
      <c r="C54" s="127" t="s">
        <v>211</v>
      </c>
      <c r="D54" s="127" t="s">
        <v>238</v>
      </c>
      <c r="E54" s="127"/>
      <c r="F54" s="127"/>
      <c r="H54" s="127"/>
      <c r="I54" s="127"/>
      <c r="K54" s="127">
        <v>4</v>
      </c>
      <c r="L54" s="127">
        <v>19</v>
      </c>
      <c r="M54" s="72">
        <v>23</v>
      </c>
      <c r="N54" s="21">
        <v>23</v>
      </c>
      <c r="O54" s="137">
        <f t="shared" si="3"/>
        <v>73.600000000000009</v>
      </c>
    </row>
    <row r="55" spans="1:15" x14ac:dyDescent="0.25">
      <c r="A55" s="127" t="s">
        <v>262</v>
      </c>
      <c r="B55" s="127" t="s">
        <v>17</v>
      </c>
      <c r="C55" s="127" t="s">
        <v>18</v>
      </c>
      <c r="D55" s="127" t="s">
        <v>238</v>
      </c>
      <c r="E55" s="127">
        <v>4</v>
      </c>
      <c r="F55" s="127">
        <v>17</v>
      </c>
      <c r="G55" s="72">
        <f>SUM(E55:F55)</f>
        <v>21</v>
      </c>
      <c r="H55" s="127"/>
      <c r="I55" s="127"/>
      <c r="K55" s="127"/>
      <c r="L55" s="127"/>
      <c r="N55" s="21">
        <v>21</v>
      </c>
      <c r="O55" s="137">
        <f t="shared" si="3"/>
        <v>67.2</v>
      </c>
    </row>
    <row r="56" spans="1:15" x14ac:dyDescent="0.25">
      <c r="A56" s="127" t="s">
        <v>262</v>
      </c>
      <c r="B56" s="127" t="s">
        <v>109</v>
      </c>
      <c r="C56" s="127" t="s">
        <v>110</v>
      </c>
      <c r="D56" s="127" t="s">
        <v>238</v>
      </c>
      <c r="E56" s="127">
        <v>2</v>
      </c>
      <c r="F56" s="127">
        <v>10</v>
      </c>
      <c r="G56" s="72">
        <v>12</v>
      </c>
      <c r="H56" s="127">
        <v>2</v>
      </c>
      <c r="I56" s="127">
        <v>7</v>
      </c>
      <c r="J56" s="72">
        <v>9</v>
      </c>
      <c r="K56" s="127"/>
      <c r="L56" s="127"/>
      <c r="N56" s="21">
        <v>21</v>
      </c>
      <c r="O56" s="137">
        <f t="shared" si="3"/>
        <v>67.2</v>
      </c>
    </row>
    <row r="57" spans="1:15" x14ac:dyDescent="0.25">
      <c r="A57" s="127" t="s">
        <v>262</v>
      </c>
      <c r="B57" s="127" t="s">
        <v>230</v>
      </c>
      <c r="C57" s="127" t="s">
        <v>231</v>
      </c>
      <c r="D57" s="127" t="s">
        <v>238</v>
      </c>
      <c r="E57" s="127">
        <v>1</v>
      </c>
      <c r="F57" s="127">
        <v>4</v>
      </c>
      <c r="G57" s="72">
        <f>SUM(E57:F57)</f>
        <v>5</v>
      </c>
      <c r="H57" s="127"/>
      <c r="I57" s="127"/>
      <c r="K57" s="127">
        <v>2</v>
      </c>
      <c r="L57" s="127"/>
      <c r="N57" s="21">
        <v>7</v>
      </c>
      <c r="O57" s="137">
        <f t="shared" si="3"/>
        <v>22.400000000000002</v>
      </c>
    </row>
    <row r="58" spans="1:15" x14ac:dyDescent="0.25">
      <c r="A58" s="127" t="s">
        <v>262</v>
      </c>
      <c r="B58" s="127" t="s">
        <v>317</v>
      </c>
      <c r="C58" s="127" t="s">
        <v>318</v>
      </c>
      <c r="D58" s="127" t="s">
        <v>238</v>
      </c>
      <c r="E58" s="127"/>
      <c r="F58" s="127"/>
      <c r="H58" s="127">
        <v>1</v>
      </c>
      <c r="I58" s="127">
        <v>6</v>
      </c>
      <c r="J58" s="72">
        <v>7</v>
      </c>
      <c r="K58" s="127"/>
      <c r="L58" s="127"/>
      <c r="N58" s="21">
        <v>7</v>
      </c>
      <c r="O58" s="137">
        <f t="shared" si="3"/>
        <v>22.400000000000002</v>
      </c>
    </row>
    <row r="59" spans="1:15" x14ac:dyDescent="0.25">
      <c r="A59" s="127" t="s">
        <v>262</v>
      </c>
      <c r="B59" s="127" t="s">
        <v>328</v>
      </c>
      <c r="C59" s="127" t="s">
        <v>410</v>
      </c>
      <c r="D59" s="127" t="s">
        <v>238</v>
      </c>
      <c r="E59" s="127"/>
      <c r="F59" s="127"/>
      <c r="H59" s="127"/>
      <c r="I59" s="127"/>
      <c r="K59" s="127">
        <v>2</v>
      </c>
      <c r="L59" s="127">
        <v>3</v>
      </c>
      <c r="M59" s="72">
        <v>5</v>
      </c>
      <c r="N59" s="21">
        <v>5</v>
      </c>
      <c r="O59" s="137">
        <f t="shared" si="3"/>
        <v>16</v>
      </c>
    </row>
    <row r="60" spans="1:15" s="73" customFormat="1" x14ac:dyDescent="0.25">
      <c r="A60" s="127" t="s">
        <v>262</v>
      </c>
      <c r="B60" s="127" t="s">
        <v>505</v>
      </c>
      <c r="C60" s="127" t="s">
        <v>173</v>
      </c>
      <c r="D60" s="127" t="s">
        <v>238</v>
      </c>
      <c r="E60" s="127"/>
      <c r="F60" s="127"/>
      <c r="G60" s="72"/>
      <c r="H60" s="127"/>
      <c r="I60" s="127"/>
      <c r="J60" s="72"/>
      <c r="K60" s="127">
        <v>2</v>
      </c>
      <c r="L60" s="127"/>
      <c r="M60" s="72"/>
      <c r="N60" s="21">
        <v>2</v>
      </c>
      <c r="O60" s="137">
        <f>N60*3.2</f>
        <v>6.4</v>
      </c>
    </row>
    <row r="61" spans="1:15" x14ac:dyDescent="0.25">
      <c r="A61" s="127" t="s">
        <v>262</v>
      </c>
      <c r="B61" s="127" t="s">
        <v>328</v>
      </c>
      <c r="C61" s="127" t="s">
        <v>549</v>
      </c>
      <c r="D61" s="127" t="s">
        <v>238</v>
      </c>
      <c r="E61" s="127"/>
      <c r="F61" s="127"/>
      <c r="H61" s="127"/>
      <c r="I61" s="127"/>
      <c r="K61" s="127">
        <v>1</v>
      </c>
      <c r="L61" s="127"/>
      <c r="M61" s="72">
        <v>1</v>
      </c>
      <c r="N61" s="21">
        <v>1</v>
      </c>
      <c r="O61" s="137">
        <f t="shared" si="3"/>
        <v>3.2</v>
      </c>
    </row>
    <row r="62" spans="1:15" s="73" customFormat="1" x14ac:dyDescent="0.25">
      <c r="A62" s="127" t="s">
        <v>262</v>
      </c>
      <c r="B62" s="127" t="s">
        <v>380</v>
      </c>
      <c r="C62" s="127" t="s">
        <v>371</v>
      </c>
      <c r="D62" s="127" t="s">
        <v>238</v>
      </c>
      <c r="E62" s="127"/>
      <c r="F62" s="127"/>
      <c r="G62" s="65"/>
      <c r="H62" s="127">
        <v>1</v>
      </c>
      <c r="I62" s="127"/>
      <c r="J62" s="65">
        <v>1</v>
      </c>
      <c r="K62" s="127"/>
      <c r="L62" s="127"/>
      <c r="M62" s="72"/>
      <c r="N62" s="21">
        <v>1</v>
      </c>
      <c r="O62" s="137">
        <f t="shared" si="3"/>
        <v>3.2</v>
      </c>
    </row>
    <row r="63" spans="1:15" s="42" customFormat="1" x14ac:dyDescent="0.25">
      <c r="G63" s="72"/>
      <c r="J63" s="72"/>
      <c r="M63" s="72"/>
      <c r="N63" s="130"/>
      <c r="O63" s="138"/>
    </row>
    <row r="64" spans="1:15" x14ac:dyDescent="0.25">
      <c r="A64" s="84" t="s">
        <v>259</v>
      </c>
      <c r="B64" s="84" t="s">
        <v>116</v>
      </c>
      <c r="C64" s="84" t="s">
        <v>117</v>
      </c>
      <c r="D64" s="84" t="s">
        <v>238</v>
      </c>
      <c r="E64" s="84">
        <v>6</v>
      </c>
      <c r="F64" s="84">
        <v>65</v>
      </c>
      <c r="G64" s="121">
        <f>SUM(E64:F64)</f>
        <v>71</v>
      </c>
      <c r="H64" s="84"/>
      <c r="I64" s="84"/>
      <c r="J64" s="121"/>
      <c r="K64" s="84">
        <v>12</v>
      </c>
      <c r="L64" s="84">
        <v>71</v>
      </c>
      <c r="M64" s="121">
        <v>83</v>
      </c>
      <c r="N64" s="106">
        <v>154</v>
      </c>
      <c r="O64" s="142">
        <f t="shared" ref="O64:O84" si="4">N64*3.2</f>
        <v>492.8</v>
      </c>
    </row>
    <row r="65" spans="1:15" s="67" customFormat="1" x14ac:dyDescent="0.25">
      <c r="A65" s="84" t="s">
        <v>259</v>
      </c>
      <c r="B65" s="84" t="s">
        <v>77</v>
      </c>
      <c r="C65" s="84" t="s">
        <v>78</v>
      </c>
      <c r="D65" s="84" t="s">
        <v>238</v>
      </c>
      <c r="E65" s="84">
        <v>5</v>
      </c>
      <c r="F65" s="84">
        <v>40</v>
      </c>
      <c r="G65" s="121">
        <f>SUM(E65:F65)</f>
        <v>45</v>
      </c>
      <c r="H65" s="84">
        <v>8</v>
      </c>
      <c r="I65" s="84">
        <v>36</v>
      </c>
      <c r="J65" s="121">
        <v>44</v>
      </c>
      <c r="K65" s="84">
        <v>4</v>
      </c>
      <c r="L65" s="84">
        <v>19</v>
      </c>
      <c r="M65" s="121">
        <v>23</v>
      </c>
      <c r="N65" s="106">
        <v>112</v>
      </c>
      <c r="O65" s="142">
        <f t="shared" si="4"/>
        <v>358.40000000000003</v>
      </c>
    </row>
    <row r="66" spans="1:15" s="108" customFormat="1" x14ac:dyDescent="0.25">
      <c r="A66" s="84" t="s">
        <v>259</v>
      </c>
      <c r="B66" s="84" t="s">
        <v>61</v>
      </c>
      <c r="C66" s="84" t="s">
        <v>62</v>
      </c>
      <c r="D66" s="84" t="s">
        <v>238</v>
      </c>
      <c r="E66" s="84">
        <v>8</v>
      </c>
      <c r="F66" s="84">
        <v>13</v>
      </c>
      <c r="G66" s="121">
        <f>SUM(E66:F66)</f>
        <v>21</v>
      </c>
      <c r="H66" s="84">
        <v>16</v>
      </c>
      <c r="I66" s="84">
        <v>26</v>
      </c>
      <c r="J66" s="121">
        <v>42</v>
      </c>
      <c r="K66" s="84">
        <v>6</v>
      </c>
      <c r="L66" s="84">
        <v>14</v>
      </c>
      <c r="M66" s="121">
        <v>20</v>
      </c>
      <c r="N66" s="106">
        <v>83</v>
      </c>
      <c r="O66" s="142">
        <f t="shared" si="4"/>
        <v>265.60000000000002</v>
      </c>
    </row>
    <row r="67" spans="1:15" s="66" customFormat="1" x14ac:dyDescent="0.25">
      <c r="A67" s="84" t="s">
        <v>259</v>
      </c>
      <c r="B67" s="84" t="s">
        <v>21</v>
      </c>
      <c r="C67" s="84" t="s">
        <v>31</v>
      </c>
      <c r="D67" s="84" t="s">
        <v>238</v>
      </c>
      <c r="E67" s="84">
        <v>3</v>
      </c>
      <c r="F67" s="84">
        <v>28</v>
      </c>
      <c r="G67" s="121">
        <f>SUM(E67:F67)</f>
        <v>31</v>
      </c>
      <c r="H67" s="84">
        <v>9</v>
      </c>
      <c r="I67" s="84">
        <v>33</v>
      </c>
      <c r="J67" s="121">
        <v>42</v>
      </c>
      <c r="K67" s="84"/>
      <c r="L67" s="84"/>
      <c r="M67" s="121"/>
      <c r="N67" s="106">
        <v>73</v>
      </c>
      <c r="O67" s="142">
        <f t="shared" si="4"/>
        <v>233.60000000000002</v>
      </c>
    </row>
    <row r="68" spans="1:15" x14ac:dyDescent="0.25">
      <c r="A68" s="84" t="s">
        <v>259</v>
      </c>
      <c r="B68" s="84" t="s">
        <v>118</v>
      </c>
      <c r="C68" s="84" t="s">
        <v>119</v>
      </c>
      <c r="D68" s="84" t="s">
        <v>238</v>
      </c>
      <c r="E68" s="84">
        <f>1+1+1+1+1+1+1</f>
        <v>7</v>
      </c>
      <c r="F68" s="84">
        <f>2+3+3+3+6</f>
        <v>17</v>
      </c>
      <c r="G68" s="95">
        <v>24</v>
      </c>
      <c r="H68" s="84">
        <f>1+1+1+1+1+1+1+1</f>
        <v>8</v>
      </c>
      <c r="I68" s="84">
        <f>3+4+8+3+5+3</f>
        <v>26</v>
      </c>
      <c r="J68" s="95">
        <v>34</v>
      </c>
      <c r="K68" s="84">
        <v>7</v>
      </c>
      <c r="L68" s="84">
        <v>4</v>
      </c>
      <c r="M68" s="121">
        <v>11</v>
      </c>
      <c r="N68" s="106">
        <v>69</v>
      </c>
      <c r="O68" s="142">
        <f t="shared" si="4"/>
        <v>220.8</v>
      </c>
    </row>
    <row r="69" spans="1:15" s="62" customFormat="1" x14ac:dyDescent="0.25">
      <c r="A69" s="84" t="s">
        <v>259</v>
      </c>
      <c r="B69" s="84" t="s">
        <v>9</v>
      </c>
      <c r="C69" s="84" t="s">
        <v>8</v>
      </c>
      <c r="D69" s="84" t="s">
        <v>238</v>
      </c>
      <c r="E69" s="84">
        <v>3</v>
      </c>
      <c r="F69" s="84">
        <v>17</v>
      </c>
      <c r="G69" s="121">
        <f>SUM(E69:F69)</f>
        <v>20</v>
      </c>
      <c r="H69" s="84">
        <v>6</v>
      </c>
      <c r="I69" s="84">
        <v>22</v>
      </c>
      <c r="J69" s="121">
        <v>28</v>
      </c>
      <c r="K69" s="84">
        <v>3</v>
      </c>
      <c r="L69" s="84">
        <v>10</v>
      </c>
      <c r="M69" s="121">
        <v>13</v>
      </c>
      <c r="N69" s="106">
        <v>61</v>
      </c>
      <c r="O69" s="142">
        <f t="shared" si="4"/>
        <v>195.20000000000002</v>
      </c>
    </row>
    <row r="70" spans="1:15" s="62" customFormat="1" x14ac:dyDescent="0.25">
      <c r="A70" s="84" t="s">
        <v>259</v>
      </c>
      <c r="B70" s="84" t="s">
        <v>45</v>
      </c>
      <c r="C70" s="84" t="s">
        <v>46</v>
      </c>
      <c r="D70" s="84" t="s">
        <v>238</v>
      </c>
      <c r="E70" s="84">
        <v>2</v>
      </c>
      <c r="F70" s="84">
        <v>25</v>
      </c>
      <c r="G70" s="121">
        <f>SUM(E70:F70)</f>
        <v>27</v>
      </c>
      <c r="H70" s="84">
        <v>16</v>
      </c>
      <c r="I70" s="84">
        <v>2</v>
      </c>
      <c r="J70" s="121">
        <v>21</v>
      </c>
      <c r="K70" s="84">
        <v>6</v>
      </c>
      <c r="L70" s="84"/>
      <c r="M70" s="121">
        <v>6</v>
      </c>
      <c r="N70" s="106">
        <v>54</v>
      </c>
      <c r="O70" s="142">
        <f t="shared" si="4"/>
        <v>172.8</v>
      </c>
    </row>
    <row r="71" spans="1:15" x14ac:dyDescent="0.25">
      <c r="A71" s="84" t="s">
        <v>259</v>
      </c>
      <c r="B71" s="84" t="s">
        <v>56</v>
      </c>
      <c r="C71" s="84" t="s">
        <v>57</v>
      </c>
      <c r="D71" s="84" t="s">
        <v>238</v>
      </c>
      <c r="E71" s="84">
        <v>2</v>
      </c>
      <c r="F71" s="84">
        <v>7</v>
      </c>
      <c r="G71" s="121">
        <f>SUM(E71:F71)</f>
        <v>9</v>
      </c>
      <c r="H71" s="84">
        <v>4</v>
      </c>
      <c r="I71" s="84">
        <v>20</v>
      </c>
      <c r="J71" s="121">
        <v>24</v>
      </c>
      <c r="K71" s="84">
        <v>5</v>
      </c>
      <c r="L71" s="84">
        <v>15</v>
      </c>
      <c r="M71" s="121">
        <v>20</v>
      </c>
      <c r="N71" s="106">
        <v>53</v>
      </c>
      <c r="O71" s="142">
        <f t="shared" si="4"/>
        <v>169.60000000000002</v>
      </c>
    </row>
    <row r="72" spans="1:15" x14ac:dyDescent="0.25">
      <c r="A72" s="84" t="s">
        <v>259</v>
      </c>
      <c r="B72" s="84" t="s">
        <v>147</v>
      </c>
      <c r="C72" s="84" t="s">
        <v>119</v>
      </c>
      <c r="D72" s="84" t="s">
        <v>238</v>
      </c>
      <c r="E72" s="84">
        <f>1+1+1+1</f>
        <v>4</v>
      </c>
      <c r="F72" s="84">
        <v>8</v>
      </c>
      <c r="G72" s="121">
        <v>12</v>
      </c>
      <c r="H72" s="84">
        <f>1+1+1+1</f>
        <v>4</v>
      </c>
      <c r="I72" s="84">
        <v>4</v>
      </c>
      <c r="J72" s="121">
        <v>8</v>
      </c>
      <c r="K72" s="84">
        <v>6</v>
      </c>
      <c r="L72" s="84">
        <v>18</v>
      </c>
      <c r="M72" s="121">
        <v>24</v>
      </c>
      <c r="N72" s="106">
        <v>44</v>
      </c>
      <c r="O72" s="142">
        <f t="shared" si="4"/>
        <v>140.80000000000001</v>
      </c>
    </row>
    <row r="73" spans="1:15" x14ac:dyDescent="0.25">
      <c r="A73" s="84" t="s">
        <v>259</v>
      </c>
      <c r="B73" s="84" t="s">
        <v>145</v>
      </c>
      <c r="C73" s="84" t="s">
        <v>146</v>
      </c>
      <c r="D73" s="84" t="s">
        <v>238</v>
      </c>
      <c r="E73" s="84">
        <v>3</v>
      </c>
      <c r="F73" s="84">
        <v>8</v>
      </c>
      <c r="G73" s="121">
        <f>SUM(E73:F73)</f>
        <v>11</v>
      </c>
      <c r="H73" s="84">
        <v>7</v>
      </c>
      <c r="I73" s="84">
        <v>9</v>
      </c>
      <c r="J73" s="121">
        <v>16</v>
      </c>
      <c r="K73" s="84">
        <v>2</v>
      </c>
      <c r="L73" s="84">
        <v>7</v>
      </c>
      <c r="M73" s="121">
        <v>9</v>
      </c>
      <c r="N73" s="106">
        <f>G73+J73+M73</f>
        <v>36</v>
      </c>
      <c r="O73" s="139">
        <f t="shared" si="4"/>
        <v>115.2</v>
      </c>
    </row>
    <row r="74" spans="1:15" x14ac:dyDescent="0.25">
      <c r="A74" s="153" t="s">
        <v>259</v>
      </c>
      <c r="B74" s="153" t="s">
        <v>376</v>
      </c>
      <c r="C74" s="153" t="s">
        <v>339</v>
      </c>
      <c r="D74" s="153" t="s">
        <v>238</v>
      </c>
      <c r="E74" s="153"/>
      <c r="F74" s="153"/>
      <c r="H74" s="153">
        <v>3</v>
      </c>
      <c r="I74" s="153">
        <v>15</v>
      </c>
      <c r="J74" s="72">
        <v>18</v>
      </c>
      <c r="K74" s="153">
        <v>3</v>
      </c>
      <c r="L74" s="153">
        <v>11</v>
      </c>
      <c r="M74" s="72">
        <v>14</v>
      </c>
      <c r="N74" s="21">
        <v>32</v>
      </c>
      <c r="O74" s="137">
        <f t="shared" si="4"/>
        <v>102.4</v>
      </c>
    </row>
    <row r="75" spans="1:15" x14ac:dyDescent="0.25">
      <c r="A75" s="127" t="s">
        <v>259</v>
      </c>
      <c r="B75" s="127" t="s">
        <v>15</v>
      </c>
      <c r="C75" s="127" t="s">
        <v>14</v>
      </c>
      <c r="D75" s="127" t="s">
        <v>238</v>
      </c>
      <c r="E75" s="127">
        <v>2</v>
      </c>
      <c r="F75" s="127">
        <v>11</v>
      </c>
      <c r="G75" s="72">
        <f>SUM(E75:F75)</f>
        <v>13</v>
      </c>
      <c r="H75" s="127"/>
      <c r="I75" s="127"/>
      <c r="K75" s="127">
        <v>3</v>
      </c>
      <c r="L75" s="127">
        <v>6</v>
      </c>
      <c r="M75" s="72">
        <v>9</v>
      </c>
      <c r="N75" s="21">
        <v>22</v>
      </c>
      <c r="O75" s="137">
        <f t="shared" si="4"/>
        <v>70.400000000000006</v>
      </c>
    </row>
    <row r="76" spans="1:15" x14ac:dyDescent="0.25">
      <c r="A76" s="127" t="s">
        <v>259</v>
      </c>
      <c r="B76" s="127" t="s">
        <v>358</v>
      </c>
      <c r="C76" s="127" t="s">
        <v>339</v>
      </c>
      <c r="D76" s="127" t="s">
        <v>238</v>
      </c>
      <c r="E76" s="127"/>
      <c r="F76" s="127"/>
      <c r="H76" s="127">
        <v>2</v>
      </c>
      <c r="I76" s="127">
        <v>9</v>
      </c>
      <c r="J76" s="72">
        <v>11</v>
      </c>
      <c r="K76" s="127">
        <v>2</v>
      </c>
      <c r="L76" s="127">
        <v>5</v>
      </c>
      <c r="M76" s="72">
        <v>7</v>
      </c>
      <c r="N76" s="21">
        <v>18</v>
      </c>
      <c r="O76" s="137">
        <f t="shared" si="4"/>
        <v>57.6</v>
      </c>
    </row>
    <row r="77" spans="1:15" x14ac:dyDescent="0.25">
      <c r="A77" s="84" t="s">
        <v>259</v>
      </c>
      <c r="B77" s="84" t="s">
        <v>301</v>
      </c>
      <c r="C77" s="84" t="s">
        <v>4</v>
      </c>
      <c r="D77" s="84" t="s">
        <v>238</v>
      </c>
      <c r="E77" s="84">
        <v>2</v>
      </c>
      <c r="F77" s="84">
        <v>3</v>
      </c>
      <c r="G77" s="121">
        <f>SUM(E77:F77)</f>
        <v>5</v>
      </c>
      <c r="H77" s="84">
        <v>4</v>
      </c>
      <c r="I77" s="84">
        <v>4</v>
      </c>
      <c r="J77" s="121">
        <v>8</v>
      </c>
      <c r="K77" s="84">
        <v>2</v>
      </c>
      <c r="L77" s="84">
        <v>3</v>
      </c>
      <c r="M77" s="121">
        <v>5</v>
      </c>
      <c r="N77" s="106">
        <v>18</v>
      </c>
      <c r="O77" s="142">
        <f t="shared" si="4"/>
        <v>57.6</v>
      </c>
    </row>
    <row r="78" spans="1:15" x14ac:dyDescent="0.25">
      <c r="A78" s="127" t="s">
        <v>259</v>
      </c>
      <c r="B78" s="127" t="s">
        <v>88</v>
      </c>
      <c r="C78" s="127" t="s">
        <v>338</v>
      </c>
      <c r="D78" s="127" t="s">
        <v>238</v>
      </c>
      <c r="E78" s="127"/>
      <c r="F78" s="127"/>
      <c r="H78" s="127">
        <v>8</v>
      </c>
      <c r="I78" s="127">
        <v>8</v>
      </c>
      <c r="J78" s="72">
        <v>16</v>
      </c>
      <c r="K78" s="127"/>
      <c r="L78" s="127"/>
      <c r="N78" s="21">
        <v>16</v>
      </c>
      <c r="O78" s="137">
        <f t="shared" si="4"/>
        <v>51.2</v>
      </c>
    </row>
    <row r="79" spans="1:15" x14ac:dyDescent="0.25">
      <c r="A79" s="127" t="s">
        <v>259</v>
      </c>
      <c r="B79" s="127" t="s">
        <v>79</v>
      </c>
      <c r="C79" s="127" t="s">
        <v>80</v>
      </c>
      <c r="D79" s="127" t="s">
        <v>238</v>
      </c>
      <c r="E79" s="127">
        <v>1</v>
      </c>
      <c r="F79" s="127"/>
      <c r="G79" s="72">
        <f>SUM(E79:F79)</f>
        <v>1</v>
      </c>
      <c r="H79" s="127">
        <v>2</v>
      </c>
      <c r="I79" s="127">
        <v>12</v>
      </c>
      <c r="J79" s="72">
        <v>14</v>
      </c>
      <c r="K79" s="127"/>
      <c r="L79" s="127"/>
      <c r="N79" s="21">
        <v>15</v>
      </c>
      <c r="O79" s="137">
        <f t="shared" si="4"/>
        <v>48</v>
      </c>
    </row>
    <row r="80" spans="1:15" x14ac:dyDescent="0.25">
      <c r="A80" s="127" t="s">
        <v>259</v>
      </c>
      <c r="B80" s="127" t="s">
        <v>51</v>
      </c>
      <c r="C80" s="127" t="s">
        <v>67</v>
      </c>
      <c r="D80" s="127" t="s">
        <v>238</v>
      </c>
      <c r="E80" s="127">
        <v>6</v>
      </c>
      <c r="F80" s="127">
        <v>8</v>
      </c>
      <c r="G80" s="72">
        <f>SUM(E80:F80)</f>
        <v>14</v>
      </c>
      <c r="H80" s="127"/>
      <c r="I80" s="127"/>
      <c r="K80" s="127"/>
      <c r="L80" s="127"/>
      <c r="N80" s="21">
        <v>14</v>
      </c>
      <c r="O80" s="137">
        <f t="shared" si="4"/>
        <v>44.800000000000004</v>
      </c>
    </row>
    <row r="81" spans="1:15" x14ac:dyDescent="0.25">
      <c r="A81" s="127" t="s">
        <v>259</v>
      </c>
      <c r="B81" s="127" t="s">
        <v>294</v>
      </c>
      <c r="C81" s="127" t="s">
        <v>295</v>
      </c>
      <c r="D81" s="127" t="s">
        <v>238</v>
      </c>
      <c r="E81" s="127"/>
      <c r="F81" s="127"/>
      <c r="H81" s="127">
        <v>2</v>
      </c>
      <c r="I81" s="127">
        <v>6</v>
      </c>
      <c r="J81" s="72">
        <v>8</v>
      </c>
      <c r="K81" s="127"/>
      <c r="L81" s="127"/>
      <c r="N81" s="21">
        <v>8</v>
      </c>
      <c r="O81" s="137">
        <f t="shared" si="4"/>
        <v>25.6</v>
      </c>
    </row>
    <row r="82" spans="1:15" s="66" customFormat="1" x14ac:dyDescent="0.25">
      <c r="A82" s="127" t="s">
        <v>259</v>
      </c>
      <c r="B82" s="127" t="s">
        <v>391</v>
      </c>
      <c r="C82" s="127" t="s">
        <v>392</v>
      </c>
      <c r="D82" s="127" t="s">
        <v>238</v>
      </c>
      <c r="E82" s="127"/>
      <c r="F82" s="127"/>
      <c r="G82" s="72"/>
      <c r="H82" s="127"/>
      <c r="I82" s="127"/>
      <c r="J82" s="72"/>
      <c r="K82" s="127">
        <v>5</v>
      </c>
      <c r="L82" s="127">
        <v>3</v>
      </c>
      <c r="M82" s="72">
        <v>8</v>
      </c>
      <c r="N82" s="21">
        <v>8</v>
      </c>
      <c r="O82" s="137">
        <f t="shared" si="4"/>
        <v>25.6</v>
      </c>
    </row>
    <row r="83" spans="1:15" x14ac:dyDescent="0.25">
      <c r="A83" s="127" t="s">
        <v>259</v>
      </c>
      <c r="B83" s="127" t="s">
        <v>436</v>
      </c>
      <c r="C83" s="127" t="s">
        <v>437</v>
      </c>
      <c r="D83" s="127" t="s">
        <v>238</v>
      </c>
      <c r="E83" s="127"/>
      <c r="F83" s="127"/>
      <c r="H83" s="127"/>
      <c r="I83" s="127"/>
      <c r="K83" s="127">
        <v>1</v>
      </c>
      <c r="L83" s="127">
        <v>6</v>
      </c>
      <c r="M83" s="72">
        <v>7</v>
      </c>
      <c r="N83" s="21">
        <v>7</v>
      </c>
      <c r="O83" s="137">
        <f t="shared" si="4"/>
        <v>22.400000000000002</v>
      </c>
    </row>
    <row r="84" spans="1:15" s="73" customFormat="1" x14ac:dyDescent="0.25">
      <c r="A84" s="127" t="s">
        <v>259</v>
      </c>
      <c r="B84" s="127" t="s">
        <v>125</v>
      </c>
      <c r="C84" s="127" t="s">
        <v>297</v>
      </c>
      <c r="D84" s="127" t="s">
        <v>238</v>
      </c>
      <c r="E84" s="127"/>
      <c r="F84" s="127"/>
      <c r="G84" s="72"/>
      <c r="H84" s="127">
        <v>2</v>
      </c>
      <c r="I84" s="127"/>
      <c r="J84" s="72">
        <v>2</v>
      </c>
      <c r="K84" s="127"/>
      <c r="L84" s="127"/>
      <c r="M84" s="72"/>
      <c r="N84" s="21">
        <v>2</v>
      </c>
      <c r="O84" s="137">
        <f t="shared" si="4"/>
        <v>6.4</v>
      </c>
    </row>
    <row r="85" spans="1:15" s="42" customFormat="1" x14ac:dyDescent="0.25">
      <c r="G85" s="72"/>
      <c r="J85" s="72"/>
      <c r="M85" s="72"/>
      <c r="N85" s="130"/>
      <c r="O85" s="138"/>
    </row>
    <row r="86" spans="1:15" s="73" customFormat="1" x14ac:dyDescent="0.25">
      <c r="A86" s="84" t="s">
        <v>260</v>
      </c>
      <c r="B86" s="84" t="s">
        <v>148</v>
      </c>
      <c r="C86" s="84" t="s">
        <v>149</v>
      </c>
      <c r="D86" s="84" t="s">
        <v>238</v>
      </c>
      <c r="E86" s="84">
        <v>7</v>
      </c>
      <c r="F86" s="84">
        <v>52</v>
      </c>
      <c r="G86" s="121">
        <f>SUM(E86:F86)</f>
        <v>59</v>
      </c>
      <c r="H86" s="84">
        <v>11</v>
      </c>
      <c r="I86" s="84">
        <v>52</v>
      </c>
      <c r="J86" s="121">
        <v>63</v>
      </c>
      <c r="K86" s="84">
        <v>11</v>
      </c>
      <c r="L86" s="84">
        <v>47</v>
      </c>
      <c r="M86" s="121">
        <v>58</v>
      </c>
      <c r="N86" s="106">
        <v>180</v>
      </c>
      <c r="O86" s="142">
        <f t="shared" ref="O86:O114" si="5">N86*3.2</f>
        <v>576</v>
      </c>
    </row>
    <row r="87" spans="1:15" x14ac:dyDescent="0.25">
      <c r="A87" s="84" t="s">
        <v>260</v>
      </c>
      <c r="B87" s="84" t="s">
        <v>60</v>
      </c>
      <c r="C87" s="84" t="s">
        <v>57</v>
      </c>
      <c r="D87" s="84" t="s">
        <v>238</v>
      </c>
      <c r="E87" s="84">
        <v>4</v>
      </c>
      <c r="F87" s="84">
        <v>5</v>
      </c>
      <c r="G87" s="121">
        <f>SUM(E87:F87)</f>
        <v>9</v>
      </c>
      <c r="H87" s="84">
        <v>11</v>
      </c>
      <c r="I87" s="84">
        <v>36</v>
      </c>
      <c r="J87" s="121">
        <v>47</v>
      </c>
      <c r="K87" s="84">
        <v>11</v>
      </c>
      <c r="L87" s="84">
        <v>29</v>
      </c>
      <c r="M87" s="121">
        <v>40</v>
      </c>
      <c r="N87" s="106">
        <v>96</v>
      </c>
      <c r="O87" s="142">
        <f t="shared" si="5"/>
        <v>307.20000000000005</v>
      </c>
    </row>
    <row r="88" spans="1:15" s="67" customFormat="1" x14ac:dyDescent="0.25">
      <c r="A88" s="84" t="s">
        <v>260</v>
      </c>
      <c r="B88" s="84" t="s">
        <v>27</v>
      </c>
      <c r="C88" s="84" t="s">
        <v>28</v>
      </c>
      <c r="D88" s="84" t="s">
        <v>238</v>
      </c>
      <c r="E88" s="84">
        <v>4</v>
      </c>
      <c r="F88" s="84">
        <v>10</v>
      </c>
      <c r="G88" s="121">
        <f>SUM(E88:F88)</f>
        <v>14</v>
      </c>
      <c r="H88" s="84">
        <v>10</v>
      </c>
      <c r="I88" s="84">
        <v>15</v>
      </c>
      <c r="J88" s="121">
        <v>25</v>
      </c>
      <c r="K88" s="84">
        <v>15</v>
      </c>
      <c r="L88" s="84">
        <v>25</v>
      </c>
      <c r="M88" s="121">
        <v>40</v>
      </c>
      <c r="N88" s="106">
        <v>79</v>
      </c>
      <c r="O88" s="142">
        <f t="shared" si="5"/>
        <v>252.8</v>
      </c>
    </row>
    <row r="89" spans="1:15" s="67" customFormat="1" x14ac:dyDescent="0.25">
      <c r="A89" s="84" t="s">
        <v>260</v>
      </c>
      <c r="B89" s="84" t="s">
        <v>83</v>
      </c>
      <c r="C89" s="84" t="s">
        <v>84</v>
      </c>
      <c r="D89" s="84" t="s">
        <v>238</v>
      </c>
      <c r="E89" s="84">
        <v>1</v>
      </c>
      <c r="F89" s="84">
        <v>4</v>
      </c>
      <c r="G89" s="121">
        <v>5</v>
      </c>
      <c r="H89" s="84">
        <v>6</v>
      </c>
      <c r="I89" s="84">
        <v>36</v>
      </c>
      <c r="J89" s="121">
        <v>42</v>
      </c>
      <c r="K89" s="84">
        <v>6</v>
      </c>
      <c r="L89" s="84">
        <v>12</v>
      </c>
      <c r="M89" s="121">
        <v>18</v>
      </c>
      <c r="N89" s="106">
        <v>65</v>
      </c>
      <c r="O89" s="142">
        <f t="shared" si="5"/>
        <v>208</v>
      </c>
    </row>
    <row r="90" spans="1:15" s="66" customFormat="1" x14ac:dyDescent="0.25">
      <c r="A90" s="84" t="s">
        <v>260</v>
      </c>
      <c r="B90" s="84" t="s">
        <v>206</v>
      </c>
      <c r="C90" s="84" t="s">
        <v>207</v>
      </c>
      <c r="D90" s="84" t="s">
        <v>238</v>
      </c>
      <c r="E90" s="84">
        <v>2</v>
      </c>
      <c r="F90" s="84">
        <v>13</v>
      </c>
      <c r="G90" s="121">
        <f>SUM(E90:F90)</f>
        <v>15</v>
      </c>
      <c r="H90" s="84">
        <v>4</v>
      </c>
      <c r="I90" s="84">
        <v>6</v>
      </c>
      <c r="J90" s="121">
        <v>10</v>
      </c>
      <c r="K90" s="84">
        <v>7</v>
      </c>
      <c r="L90" s="84">
        <v>20</v>
      </c>
      <c r="M90" s="121">
        <v>27</v>
      </c>
      <c r="N90" s="106">
        <v>52</v>
      </c>
      <c r="O90" s="142">
        <f t="shared" si="5"/>
        <v>166.4</v>
      </c>
    </row>
    <row r="91" spans="1:15" s="108" customFormat="1" x14ac:dyDescent="0.25">
      <c r="A91" s="84" t="s">
        <v>260</v>
      </c>
      <c r="B91" s="84" t="s">
        <v>47</v>
      </c>
      <c r="C91" s="84" t="s">
        <v>48</v>
      </c>
      <c r="D91" s="84" t="s">
        <v>238</v>
      </c>
      <c r="E91" s="84">
        <v>6</v>
      </c>
      <c r="F91" s="84">
        <v>12</v>
      </c>
      <c r="G91" s="121">
        <f>SUM(E91:F91)</f>
        <v>18</v>
      </c>
      <c r="H91" s="84">
        <v>8</v>
      </c>
      <c r="I91" s="84">
        <v>4</v>
      </c>
      <c r="J91" s="121">
        <v>12</v>
      </c>
      <c r="K91" s="84">
        <v>7</v>
      </c>
      <c r="L91" s="84">
        <v>9</v>
      </c>
      <c r="M91" s="121">
        <v>16</v>
      </c>
      <c r="N91" s="106">
        <v>46</v>
      </c>
      <c r="O91" s="142">
        <f t="shared" si="5"/>
        <v>147.20000000000002</v>
      </c>
    </row>
    <row r="92" spans="1:15" x14ac:dyDescent="0.25">
      <c r="A92" s="84" t="s">
        <v>260</v>
      </c>
      <c r="B92" s="84" t="s">
        <v>136</v>
      </c>
      <c r="C92" s="84" t="s">
        <v>130</v>
      </c>
      <c r="D92" s="84" t="s">
        <v>238</v>
      </c>
      <c r="E92" s="84"/>
      <c r="F92" s="84"/>
      <c r="G92" s="121"/>
      <c r="H92" s="84">
        <v>5</v>
      </c>
      <c r="I92" s="84">
        <v>16</v>
      </c>
      <c r="J92" s="121">
        <v>21</v>
      </c>
      <c r="K92" s="84">
        <v>8</v>
      </c>
      <c r="L92" s="84">
        <v>15</v>
      </c>
      <c r="M92" s="121">
        <v>23</v>
      </c>
      <c r="N92" s="106">
        <v>44</v>
      </c>
      <c r="O92" s="142">
        <f t="shared" si="5"/>
        <v>140.80000000000001</v>
      </c>
    </row>
    <row r="93" spans="1:15" x14ac:dyDescent="0.25">
      <c r="A93" s="84" t="s">
        <v>260</v>
      </c>
      <c r="B93" s="84" t="s">
        <v>172</v>
      </c>
      <c r="C93" s="84" t="s">
        <v>173</v>
      </c>
      <c r="D93" s="84" t="s">
        <v>238</v>
      </c>
      <c r="E93" s="84">
        <v>2</v>
      </c>
      <c r="F93" s="84">
        <v>12</v>
      </c>
      <c r="G93" s="121">
        <f>SUM(E93:F93)</f>
        <v>14</v>
      </c>
      <c r="H93" s="84">
        <v>3</v>
      </c>
      <c r="I93" s="84">
        <v>11</v>
      </c>
      <c r="J93" s="121">
        <v>14</v>
      </c>
      <c r="K93" s="84">
        <v>3</v>
      </c>
      <c r="L93" s="84"/>
      <c r="M93" s="121">
        <v>3</v>
      </c>
      <c r="N93" s="106">
        <v>31</v>
      </c>
      <c r="O93" s="142">
        <f t="shared" si="5"/>
        <v>99.2</v>
      </c>
    </row>
    <row r="94" spans="1:15" x14ac:dyDescent="0.25">
      <c r="A94" s="127" t="s">
        <v>260</v>
      </c>
      <c r="B94" s="127" t="s">
        <v>536</v>
      </c>
      <c r="C94" s="127" t="s">
        <v>537</v>
      </c>
      <c r="D94" s="127" t="s">
        <v>238</v>
      </c>
      <c r="E94" s="127"/>
      <c r="F94" s="127"/>
      <c r="H94" s="127"/>
      <c r="I94" s="127"/>
      <c r="K94" s="127">
        <v>7</v>
      </c>
      <c r="L94" s="127">
        <v>23</v>
      </c>
      <c r="M94" s="72">
        <v>30</v>
      </c>
      <c r="N94" s="21">
        <v>30</v>
      </c>
      <c r="O94" s="137">
        <f t="shared" si="5"/>
        <v>96</v>
      </c>
    </row>
    <row r="95" spans="1:15" s="62" customFormat="1" x14ac:dyDescent="0.25">
      <c r="A95" s="127" t="s">
        <v>260</v>
      </c>
      <c r="B95" s="127" t="s">
        <v>55</v>
      </c>
      <c r="C95" s="127" t="s">
        <v>270</v>
      </c>
      <c r="D95" s="127" t="s">
        <v>238</v>
      </c>
      <c r="E95" s="127"/>
      <c r="F95" s="127"/>
      <c r="G95" s="72"/>
      <c r="H95" s="127">
        <v>7</v>
      </c>
      <c r="I95" s="127">
        <v>21</v>
      </c>
      <c r="J95" s="72">
        <v>28</v>
      </c>
      <c r="K95" s="127"/>
      <c r="L95" s="127"/>
      <c r="M95" s="72"/>
      <c r="N95" s="21">
        <v>28</v>
      </c>
      <c r="O95" s="137">
        <f t="shared" si="5"/>
        <v>89.600000000000009</v>
      </c>
    </row>
    <row r="96" spans="1:15" x14ac:dyDescent="0.25">
      <c r="A96" s="127" t="s">
        <v>260</v>
      </c>
      <c r="B96" s="127" t="s">
        <v>268</v>
      </c>
      <c r="C96" s="127" t="s">
        <v>269</v>
      </c>
      <c r="D96" s="127" t="s">
        <v>238</v>
      </c>
      <c r="E96" s="127"/>
      <c r="F96" s="127"/>
      <c r="H96" s="127">
        <v>4</v>
      </c>
      <c r="I96" s="127">
        <v>23</v>
      </c>
      <c r="J96" s="72">
        <v>27</v>
      </c>
      <c r="K96" s="127"/>
      <c r="L96" s="127"/>
      <c r="N96" s="21">
        <v>27</v>
      </c>
      <c r="O96" s="137">
        <f t="shared" si="5"/>
        <v>86.4</v>
      </c>
    </row>
    <row r="97" spans="1:15" s="62" customFormat="1" x14ac:dyDescent="0.25">
      <c r="A97" s="127" t="s">
        <v>260</v>
      </c>
      <c r="B97" s="127" t="s">
        <v>241</v>
      </c>
      <c r="C97" s="127" t="s">
        <v>242</v>
      </c>
      <c r="D97" s="127" t="s">
        <v>238</v>
      </c>
      <c r="E97" s="127">
        <v>1</v>
      </c>
      <c r="F97" s="127">
        <v>4</v>
      </c>
      <c r="G97" s="65">
        <v>5</v>
      </c>
      <c r="H97" s="127">
        <f>1+1+1+1</f>
        <v>4</v>
      </c>
      <c r="I97" s="127">
        <v>17</v>
      </c>
      <c r="J97" s="65">
        <v>21</v>
      </c>
      <c r="K97" s="127"/>
      <c r="L97" s="127"/>
      <c r="M97" s="72"/>
      <c r="N97" s="21">
        <v>26</v>
      </c>
      <c r="O97" s="137">
        <f t="shared" si="5"/>
        <v>83.2</v>
      </c>
    </row>
    <row r="98" spans="1:15" x14ac:dyDescent="0.25">
      <c r="A98" s="84" t="s">
        <v>260</v>
      </c>
      <c r="B98" s="84" t="s">
        <v>232</v>
      </c>
      <c r="C98" s="84" t="s">
        <v>211</v>
      </c>
      <c r="D98" s="84" t="s">
        <v>238</v>
      </c>
      <c r="E98" s="84">
        <v>3</v>
      </c>
      <c r="F98" s="84">
        <v>7</v>
      </c>
      <c r="G98" s="121">
        <f>SUM(E98:F98)</f>
        <v>10</v>
      </c>
      <c r="H98" s="84">
        <v>6</v>
      </c>
      <c r="I98" s="84">
        <v>6</v>
      </c>
      <c r="J98" s="121">
        <v>12</v>
      </c>
      <c r="K98" s="84">
        <v>4</v>
      </c>
      <c r="L98" s="84"/>
      <c r="M98" s="121">
        <v>4</v>
      </c>
      <c r="N98" s="106">
        <v>26</v>
      </c>
      <c r="O98" s="142">
        <f t="shared" si="5"/>
        <v>83.2</v>
      </c>
    </row>
    <row r="99" spans="1:15" x14ac:dyDescent="0.25">
      <c r="A99" s="84" t="s">
        <v>260</v>
      </c>
      <c r="B99" s="84" t="s">
        <v>42</v>
      </c>
      <c r="C99" s="84" t="s">
        <v>43</v>
      </c>
      <c r="D99" s="84" t="s">
        <v>238</v>
      </c>
      <c r="E99" s="84">
        <v>3</v>
      </c>
      <c r="F99" s="84">
        <v>2</v>
      </c>
      <c r="G99" s="121">
        <f>SUM(E99:F99)</f>
        <v>5</v>
      </c>
      <c r="H99" s="84">
        <v>5</v>
      </c>
      <c r="I99" s="84">
        <v>8</v>
      </c>
      <c r="J99" s="121">
        <v>13</v>
      </c>
      <c r="K99" s="84">
        <v>7</v>
      </c>
      <c r="L99" s="84"/>
      <c r="M99" s="121">
        <v>7</v>
      </c>
      <c r="N99" s="106">
        <v>25</v>
      </c>
      <c r="O99" s="142">
        <f t="shared" si="5"/>
        <v>80</v>
      </c>
    </row>
    <row r="100" spans="1:15" ht="15" customHeight="1" x14ac:dyDescent="0.25">
      <c r="A100" s="127" t="s">
        <v>260</v>
      </c>
      <c r="B100" s="127" t="s">
        <v>115</v>
      </c>
      <c r="C100" s="127" t="s">
        <v>339</v>
      </c>
      <c r="D100" s="127" t="s">
        <v>238</v>
      </c>
      <c r="E100" s="127"/>
      <c r="F100" s="127"/>
      <c r="H100" s="127">
        <v>3</v>
      </c>
      <c r="I100" s="127">
        <v>6</v>
      </c>
      <c r="J100" s="72">
        <v>9</v>
      </c>
      <c r="K100" s="127">
        <v>5</v>
      </c>
      <c r="L100" s="127">
        <v>11</v>
      </c>
      <c r="M100" s="72">
        <v>16</v>
      </c>
      <c r="N100" s="21">
        <v>25</v>
      </c>
      <c r="O100" s="137">
        <f t="shared" si="5"/>
        <v>80</v>
      </c>
    </row>
    <row r="101" spans="1:15" ht="15" customHeight="1" x14ac:dyDescent="0.25">
      <c r="A101" s="127" t="s">
        <v>260</v>
      </c>
      <c r="B101" s="127" t="s">
        <v>50</v>
      </c>
      <c r="C101" s="127" t="s">
        <v>67</v>
      </c>
      <c r="D101" s="127" t="s">
        <v>238</v>
      </c>
      <c r="E101" s="127">
        <v>7</v>
      </c>
      <c r="F101" s="127">
        <v>14</v>
      </c>
      <c r="G101" s="72">
        <f>SUM(E101:F101)</f>
        <v>21</v>
      </c>
      <c r="H101" s="127"/>
      <c r="I101" s="127"/>
      <c r="K101" s="127"/>
      <c r="L101" s="127"/>
      <c r="N101" s="21">
        <v>21</v>
      </c>
      <c r="O101" s="137">
        <f t="shared" si="5"/>
        <v>67.2</v>
      </c>
    </row>
    <row r="102" spans="1:15" s="66" customFormat="1" ht="15" customHeight="1" x14ac:dyDescent="0.25">
      <c r="A102" s="127" t="s">
        <v>260</v>
      </c>
      <c r="B102" s="127" t="s">
        <v>81</v>
      </c>
      <c r="C102" s="127" t="s">
        <v>82</v>
      </c>
      <c r="D102" s="127" t="s">
        <v>238</v>
      </c>
      <c r="E102" s="127">
        <v>1</v>
      </c>
      <c r="F102" s="127">
        <v>5</v>
      </c>
      <c r="G102" s="72">
        <f>SUM(E102:F102)</f>
        <v>6</v>
      </c>
      <c r="H102" s="127"/>
      <c r="I102" s="127"/>
      <c r="J102" s="72"/>
      <c r="K102" s="127">
        <v>2</v>
      </c>
      <c r="L102" s="127">
        <v>6</v>
      </c>
      <c r="M102" s="72">
        <v>8</v>
      </c>
      <c r="N102" s="21">
        <v>18</v>
      </c>
      <c r="O102" s="137">
        <f t="shared" si="5"/>
        <v>57.6</v>
      </c>
    </row>
    <row r="103" spans="1:15" ht="15" customHeight="1" x14ac:dyDescent="0.25">
      <c r="A103" s="84" t="s">
        <v>260</v>
      </c>
      <c r="B103" s="84" t="s">
        <v>85</v>
      </c>
      <c r="C103" s="84" t="s">
        <v>86</v>
      </c>
      <c r="D103" s="84" t="s">
        <v>238</v>
      </c>
      <c r="E103" s="84">
        <v>4</v>
      </c>
      <c r="F103" s="84">
        <v>5</v>
      </c>
      <c r="G103" s="121">
        <f>SUM(E103:F103)</f>
        <v>9</v>
      </c>
      <c r="H103" s="84">
        <v>2</v>
      </c>
      <c r="I103" s="84">
        <v>2</v>
      </c>
      <c r="J103" s="121">
        <v>4</v>
      </c>
      <c r="K103" s="84">
        <v>2</v>
      </c>
      <c r="L103" s="84"/>
      <c r="M103" s="121">
        <v>2</v>
      </c>
      <c r="N103" s="106">
        <v>15</v>
      </c>
      <c r="O103" s="142">
        <f t="shared" si="5"/>
        <v>48</v>
      </c>
    </row>
    <row r="104" spans="1:15" ht="15" customHeight="1" x14ac:dyDescent="0.25">
      <c r="A104" s="127" t="s">
        <v>260</v>
      </c>
      <c r="B104" s="127" t="s">
        <v>204</v>
      </c>
      <c r="C104" s="127" t="s">
        <v>205</v>
      </c>
      <c r="D104" s="127" t="s">
        <v>238</v>
      </c>
      <c r="E104" s="127">
        <v>4</v>
      </c>
      <c r="F104" s="127">
        <v>6</v>
      </c>
      <c r="G104" s="72">
        <f>SUM(E104:F104)</f>
        <v>10</v>
      </c>
      <c r="H104" s="127"/>
      <c r="I104" s="127"/>
      <c r="K104" s="127"/>
      <c r="L104" s="127"/>
      <c r="N104" s="21">
        <v>10</v>
      </c>
      <c r="O104" s="137">
        <f t="shared" si="5"/>
        <v>32</v>
      </c>
    </row>
    <row r="105" spans="1:15" ht="15" customHeight="1" x14ac:dyDescent="0.25">
      <c r="A105" s="127" t="s">
        <v>260</v>
      </c>
      <c r="B105" s="127" t="s">
        <v>275</v>
      </c>
      <c r="C105" s="127" t="s">
        <v>276</v>
      </c>
      <c r="D105" s="127" t="s">
        <v>238</v>
      </c>
      <c r="E105" s="127"/>
      <c r="F105" s="127"/>
      <c r="H105" s="127">
        <v>2</v>
      </c>
      <c r="I105" s="127"/>
      <c r="J105" s="72">
        <v>2</v>
      </c>
      <c r="K105" s="127">
        <v>8</v>
      </c>
      <c r="L105" s="127"/>
      <c r="M105" s="72">
        <v>8</v>
      </c>
      <c r="N105" s="21">
        <v>10</v>
      </c>
      <c r="O105" s="137">
        <f t="shared" si="5"/>
        <v>32</v>
      </c>
    </row>
    <row r="106" spans="1:15" ht="15" customHeight="1" x14ac:dyDescent="0.25">
      <c r="A106" s="108" t="s">
        <v>260</v>
      </c>
      <c r="B106" s="108" t="s">
        <v>3</v>
      </c>
      <c r="C106" s="108" t="s">
        <v>304</v>
      </c>
      <c r="D106" s="108" t="s">
        <v>238</v>
      </c>
      <c r="E106" s="108"/>
      <c r="F106" s="108"/>
      <c r="H106" s="108">
        <v>2</v>
      </c>
      <c r="I106" s="108">
        <v>7</v>
      </c>
      <c r="J106" s="72">
        <v>9</v>
      </c>
      <c r="K106" s="108"/>
      <c r="L106" s="108"/>
      <c r="N106" s="21">
        <v>9</v>
      </c>
      <c r="O106" s="137">
        <f t="shared" si="5"/>
        <v>28.8</v>
      </c>
    </row>
    <row r="107" spans="1:15" ht="15" customHeight="1" x14ac:dyDescent="0.25">
      <c r="A107" s="127" t="s">
        <v>260</v>
      </c>
      <c r="B107" s="127" t="s">
        <v>402</v>
      </c>
      <c r="C107" s="127" t="s">
        <v>403</v>
      </c>
      <c r="D107" s="127" t="s">
        <v>238</v>
      </c>
      <c r="E107" s="127"/>
      <c r="F107" s="127"/>
      <c r="H107" s="127"/>
      <c r="I107" s="127"/>
      <c r="K107" s="127">
        <v>3</v>
      </c>
      <c r="L107" s="127">
        <v>3</v>
      </c>
      <c r="M107" s="72">
        <v>6</v>
      </c>
      <c r="N107" s="21">
        <v>6</v>
      </c>
      <c r="O107" s="137">
        <f t="shared" si="5"/>
        <v>19.200000000000003</v>
      </c>
    </row>
    <row r="108" spans="1:15" ht="15" customHeight="1" x14ac:dyDescent="0.25">
      <c r="A108" s="127" t="s">
        <v>260</v>
      </c>
      <c r="B108" s="127" t="s">
        <v>213</v>
      </c>
      <c r="C108" s="127" t="s">
        <v>459</v>
      </c>
      <c r="D108" s="127" t="s">
        <v>238</v>
      </c>
      <c r="E108" s="127"/>
      <c r="F108" s="127"/>
      <c r="H108" s="127"/>
      <c r="I108" s="127"/>
      <c r="K108" s="127">
        <v>3</v>
      </c>
      <c r="L108" s="127">
        <v>3</v>
      </c>
      <c r="M108" s="72">
        <v>6</v>
      </c>
      <c r="N108" s="21">
        <v>6</v>
      </c>
      <c r="O108" s="137">
        <f t="shared" si="5"/>
        <v>19.200000000000003</v>
      </c>
    </row>
    <row r="109" spans="1:15" s="66" customFormat="1" ht="15" customHeight="1" x14ac:dyDescent="0.25">
      <c r="A109" s="127" t="s">
        <v>260</v>
      </c>
      <c r="B109" s="127" t="s">
        <v>396</v>
      </c>
      <c r="C109" s="127" t="s">
        <v>392</v>
      </c>
      <c r="D109" s="127" t="s">
        <v>238</v>
      </c>
      <c r="E109" s="127"/>
      <c r="F109" s="127"/>
      <c r="G109" s="72"/>
      <c r="H109" s="127"/>
      <c r="I109" s="127"/>
      <c r="J109" s="72"/>
      <c r="K109" s="127">
        <v>5</v>
      </c>
      <c r="L109" s="127"/>
      <c r="M109" s="72">
        <v>5</v>
      </c>
      <c r="N109" s="21">
        <v>5</v>
      </c>
      <c r="O109" s="137">
        <f t="shared" si="5"/>
        <v>16</v>
      </c>
    </row>
    <row r="110" spans="1:15" ht="15" customHeight="1" x14ac:dyDescent="0.25">
      <c r="A110" s="44" t="s">
        <v>260</v>
      </c>
      <c r="B110" s="44" t="s">
        <v>217</v>
      </c>
      <c r="C110" s="44" t="s">
        <v>205</v>
      </c>
      <c r="D110" s="44" t="s">
        <v>238</v>
      </c>
      <c r="E110" s="44">
        <v>4</v>
      </c>
      <c r="G110" s="72">
        <f>SUM(E110:F110)</f>
        <v>4</v>
      </c>
      <c r="N110" s="21">
        <v>4</v>
      </c>
      <c r="O110" s="137">
        <f t="shared" si="5"/>
        <v>12.8</v>
      </c>
    </row>
    <row r="111" spans="1:15" ht="15" customHeight="1" x14ac:dyDescent="0.25">
      <c r="A111" s="127" t="s">
        <v>260</v>
      </c>
      <c r="B111" s="127" t="s">
        <v>335</v>
      </c>
      <c r="C111" s="127" t="s">
        <v>110</v>
      </c>
      <c r="D111" s="127" t="s">
        <v>238</v>
      </c>
      <c r="E111" s="127"/>
      <c r="F111" s="127"/>
      <c r="H111" s="127">
        <v>1</v>
      </c>
      <c r="I111" s="127">
        <v>2</v>
      </c>
      <c r="J111" s="72">
        <v>3</v>
      </c>
      <c r="K111" s="127"/>
      <c r="L111" s="127"/>
      <c r="N111" s="21">
        <v>3</v>
      </c>
      <c r="O111" s="137">
        <f t="shared" si="5"/>
        <v>9.6000000000000014</v>
      </c>
    </row>
    <row r="112" spans="1:15" ht="15" customHeight="1" x14ac:dyDescent="0.25">
      <c r="A112" s="127" t="s">
        <v>260</v>
      </c>
      <c r="B112" s="127" t="s">
        <v>445</v>
      </c>
      <c r="C112" s="127" t="s">
        <v>437</v>
      </c>
      <c r="D112" s="127" t="s">
        <v>238</v>
      </c>
      <c r="E112" s="127"/>
      <c r="F112" s="127"/>
      <c r="H112" s="127"/>
      <c r="I112" s="127"/>
      <c r="K112" s="127">
        <v>1</v>
      </c>
      <c r="L112" s="127">
        <v>2</v>
      </c>
      <c r="M112" s="72">
        <v>3</v>
      </c>
      <c r="N112" s="21">
        <v>3</v>
      </c>
      <c r="O112" s="137">
        <f t="shared" si="5"/>
        <v>9.6000000000000014</v>
      </c>
    </row>
    <row r="113" spans="1:15" x14ac:dyDescent="0.25">
      <c r="A113" s="127" t="s">
        <v>260</v>
      </c>
      <c r="B113" s="127" t="s">
        <v>307</v>
      </c>
      <c r="C113" s="127" t="s">
        <v>308</v>
      </c>
      <c r="D113" s="127" t="s">
        <v>238</v>
      </c>
      <c r="E113" s="127"/>
      <c r="F113" s="127"/>
      <c r="H113" s="127">
        <v>2</v>
      </c>
      <c r="I113" s="127"/>
      <c r="J113" s="72">
        <v>2</v>
      </c>
      <c r="K113" s="127"/>
      <c r="L113" s="127"/>
      <c r="N113" s="21">
        <v>2</v>
      </c>
      <c r="O113" s="137">
        <f t="shared" si="5"/>
        <v>6.4</v>
      </c>
    </row>
    <row r="114" spans="1:15" x14ac:dyDescent="0.25">
      <c r="A114" s="127" t="s">
        <v>260</v>
      </c>
      <c r="B114" s="127" t="s">
        <v>324</v>
      </c>
      <c r="C114" s="127" t="s">
        <v>325</v>
      </c>
      <c r="D114" s="127" t="s">
        <v>238</v>
      </c>
      <c r="E114" s="127"/>
      <c r="F114" s="127"/>
      <c r="H114" s="127">
        <v>1</v>
      </c>
      <c r="I114" s="127"/>
      <c r="J114" s="72">
        <v>1</v>
      </c>
      <c r="K114" s="127"/>
      <c r="L114" s="127"/>
      <c r="N114" s="21">
        <v>1</v>
      </c>
      <c r="O114" s="137">
        <f t="shared" si="5"/>
        <v>3.2</v>
      </c>
    </row>
    <row r="115" spans="1:15" s="42" customFormat="1" x14ac:dyDescent="0.25">
      <c r="G115" s="72"/>
      <c r="J115" s="72"/>
      <c r="M115" s="72"/>
      <c r="N115" s="130"/>
      <c r="O115" s="138"/>
    </row>
    <row r="116" spans="1:15" s="42" customFormat="1" x14ac:dyDescent="0.25">
      <c r="G116" s="72"/>
      <c r="J116" s="72"/>
      <c r="M116" s="72"/>
      <c r="N116" s="130"/>
      <c r="O116" s="138"/>
    </row>
    <row r="117" spans="1:15" s="42" customFormat="1" x14ac:dyDescent="0.25">
      <c r="G117" s="72"/>
      <c r="J117" s="72"/>
      <c r="M117" s="72"/>
      <c r="N117" s="130"/>
      <c r="O117" s="138"/>
    </row>
    <row r="118" spans="1:15" s="42" customFormat="1" x14ac:dyDescent="0.25">
      <c r="G118" s="72"/>
      <c r="J118" s="72"/>
      <c r="M118" s="72"/>
      <c r="N118" s="130"/>
      <c r="O118" s="138"/>
    </row>
    <row r="119" spans="1:15" s="42" customFormat="1" x14ac:dyDescent="0.25">
      <c r="G119" s="72"/>
      <c r="J119" s="72"/>
      <c r="M119" s="72"/>
      <c r="N119" s="130"/>
      <c r="O119" s="138"/>
    </row>
    <row r="121" spans="1:15" x14ac:dyDescent="0.25">
      <c r="G121" s="65"/>
      <c r="J121" s="65"/>
    </row>
  </sheetData>
  <sortState ref="A64:R84">
    <sortCondition descending="1" ref="N64:N84"/>
  </sortState>
  <pageMargins left="0.7" right="0.7" top="0.75" bottom="0.75" header="0.3" footer="0.3"/>
  <pageSetup scale="64" fitToHeight="0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workbookViewId="0">
      <selection activeCell="D13" sqref="D13"/>
    </sheetView>
  </sheetViews>
  <sheetFormatPr defaultRowHeight="15" x14ac:dyDescent="0.25"/>
  <cols>
    <col min="1" max="1" width="11.7109375" style="7" bestFit="1" customWidth="1"/>
    <col min="2" max="2" width="11.140625" style="7" bestFit="1" customWidth="1"/>
    <col min="3" max="3" width="7" style="7" bestFit="1" customWidth="1"/>
    <col min="4" max="4" width="11.7109375" style="7" customWidth="1"/>
    <col min="5" max="5" width="7.5703125" style="7" customWidth="1"/>
    <col min="6" max="6" width="11.7109375" style="7" customWidth="1"/>
    <col min="7" max="7" width="7.5703125" style="7" customWidth="1"/>
    <col min="8" max="8" width="6.5703125" style="7" customWidth="1"/>
    <col min="9" max="9" width="11.5703125" style="7" customWidth="1"/>
    <col min="10" max="10" width="7.5703125" style="7" customWidth="1"/>
    <col min="11" max="11" width="11.5703125" style="7" customWidth="1"/>
    <col min="12" max="12" width="7.5703125" style="7" customWidth="1"/>
    <col min="13" max="13" width="6.5703125" style="27" customWidth="1"/>
    <col min="14" max="14" width="11.5703125" style="7" customWidth="1"/>
    <col min="15" max="15" width="7.5703125" style="7" customWidth="1"/>
    <col min="16" max="16" width="11.5703125" style="7" bestFit="1" customWidth="1"/>
    <col min="17" max="17" width="7.5703125" style="7" bestFit="1" customWidth="1"/>
    <col min="18" max="18" width="6.5703125" style="7" bestFit="1" customWidth="1"/>
    <col min="19" max="19" width="6.5703125" style="15" bestFit="1" customWidth="1"/>
    <col min="20" max="20" width="6.42578125" style="143" bestFit="1" customWidth="1"/>
    <col min="21" max="16384" width="9.140625" style="7"/>
  </cols>
  <sheetData>
    <row r="1" spans="1:20" ht="15.75" x14ac:dyDescent="0.25">
      <c r="A1" s="163" t="s">
        <v>167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26"/>
      <c r="N2" s="161" t="s">
        <v>386</v>
      </c>
      <c r="O2" s="161"/>
      <c r="P2" s="161"/>
      <c r="Q2" s="161"/>
      <c r="R2" s="79"/>
    </row>
    <row r="3" spans="1:20" x14ac:dyDescent="0.25">
      <c r="D3" s="168" t="s">
        <v>114</v>
      </c>
      <c r="E3" s="168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s="13" customFormat="1" x14ac:dyDescent="0.25">
      <c r="A5" s="84" t="s">
        <v>148</v>
      </c>
      <c r="B5" s="84" t="s">
        <v>149</v>
      </c>
      <c r="C5" s="84" t="s">
        <v>238</v>
      </c>
      <c r="D5" s="84">
        <v>3</v>
      </c>
      <c r="E5" s="84">
        <v>4</v>
      </c>
      <c r="F5" s="85">
        <v>3</v>
      </c>
      <c r="G5" s="85">
        <v>4</v>
      </c>
      <c r="H5" s="86">
        <f>E5+G5</f>
        <v>8</v>
      </c>
      <c r="I5" s="87">
        <v>1</v>
      </c>
      <c r="J5" s="87">
        <v>6</v>
      </c>
      <c r="K5" s="85">
        <v>1</v>
      </c>
      <c r="L5" s="85">
        <v>6</v>
      </c>
      <c r="M5" s="95">
        <v>12</v>
      </c>
      <c r="N5" s="84">
        <v>5</v>
      </c>
      <c r="O5" s="84">
        <v>2</v>
      </c>
      <c r="P5" s="85">
        <v>4</v>
      </c>
      <c r="Q5" s="85">
        <v>3</v>
      </c>
      <c r="R5" s="95">
        <v>5</v>
      </c>
      <c r="S5" s="86">
        <v>17</v>
      </c>
      <c r="T5" s="143"/>
    </row>
    <row r="6" spans="1:20" s="13" customFormat="1" x14ac:dyDescent="0.25">
      <c r="A6" s="84" t="s">
        <v>344</v>
      </c>
      <c r="B6" s="84" t="s">
        <v>345</v>
      </c>
      <c r="C6" s="84" t="s">
        <v>238</v>
      </c>
      <c r="D6" s="155"/>
      <c r="E6" s="155"/>
      <c r="F6" s="155"/>
      <c r="G6" s="155"/>
      <c r="H6" s="155"/>
      <c r="I6" s="155"/>
      <c r="J6" s="155"/>
      <c r="K6" s="85">
        <v>2</v>
      </c>
      <c r="L6" s="85">
        <v>5</v>
      </c>
      <c r="M6" s="86">
        <v>5</v>
      </c>
      <c r="N6" s="84">
        <v>2</v>
      </c>
      <c r="O6" s="84">
        <v>5</v>
      </c>
      <c r="P6" s="85">
        <v>3</v>
      </c>
      <c r="Q6" s="85">
        <v>4</v>
      </c>
      <c r="R6" s="95">
        <v>9</v>
      </c>
      <c r="S6" s="86">
        <f>5+9</f>
        <v>14</v>
      </c>
      <c r="T6" s="143"/>
    </row>
    <row r="7" spans="1:20" s="13" customFormat="1" x14ac:dyDescent="0.25">
      <c r="A7" s="13" t="s">
        <v>123</v>
      </c>
      <c r="B7" s="13" t="s">
        <v>124</v>
      </c>
      <c r="C7" s="13" t="s">
        <v>238</v>
      </c>
      <c r="D7" s="13">
        <v>1</v>
      </c>
      <c r="E7" s="13">
        <v>6</v>
      </c>
      <c r="F7" s="34">
        <v>1</v>
      </c>
      <c r="G7" s="34">
        <v>6</v>
      </c>
      <c r="H7" s="15">
        <f>E7+G7</f>
        <v>12</v>
      </c>
      <c r="I7" s="50"/>
      <c r="J7" s="50"/>
      <c r="K7" s="34"/>
      <c r="L7" s="34"/>
      <c r="M7" s="76"/>
      <c r="N7" s="76"/>
      <c r="O7" s="76"/>
      <c r="P7" s="82"/>
      <c r="Q7" s="82"/>
      <c r="R7" s="24"/>
      <c r="S7" s="15">
        <v>12</v>
      </c>
      <c r="T7" s="143"/>
    </row>
    <row r="8" spans="1:20" s="13" customFormat="1" x14ac:dyDescent="0.25">
      <c r="A8" s="84" t="s">
        <v>121</v>
      </c>
      <c r="B8" s="84" t="s">
        <v>122</v>
      </c>
      <c r="C8" s="84" t="s">
        <v>238</v>
      </c>
      <c r="D8" s="84">
        <v>2</v>
      </c>
      <c r="E8" s="84">
        <v>5</v>
      </c>
      <c r="F8" s="85"/>
      <c r="G8" s="85"/>
      <c r="H8" s="86">
        <f>E8+G8</f>
        <v>5</v>
      </c>
      <c r="I8" s="87"/>
      <c r="J8" s="87"/>
      <c r="K8" s="85"/>
      <c r="L8" s="85"/>
      <c r="M8" s="84"/>
      <c r="N8" s="84">
        <v>1</v>
      </c>
      <c r="O8" s="84">
        <v>6</v>
      </c>
      <c r="P8" s="85">
        <v>2</v>
      </c>
      <c r="Q8" s="85">
        <v>5</v>
      </c>
      <c r="R8" s="95">
        <v>11</v>
      </c>
      <c r="S8" s="86">
        <v>11</v>
      </c>
      <c r="T8" s="143"/>
    </row>
    <row r="9" spans="1:20" s="13" customFormat="1" x14ac:dyDescent="0.25">
      <c r="A9" s="84" t="s">
        <v>136</v>
      </c>
      <c r="B9" s="84" t="s">
        <v>131</v>
      </c>
      <c r="C9" s="84" t="s">
        <v>238</v>
      </c>
      <c r="D9" s="84"/>
      <c r="E9" s="84"/>
      <c r="F9" s="85"/>
      <c r="G9" s="85"/>
      <c r="H9" s="85"/>
      <c r="I9" s="87" t="s">
        <v>346</v>
      </c>
      <c r="J9" s="87"/>
      <c r="K9" s="85"/>
      <c r="L9" s="85"/>
      <c r="M9" s="86"/>
      <c r="N9" s="84" t="s">
        <v>346</v>
      </c>
      <c r="O9" s="84"/>
      <c r="P9" s="85">
        <v>1</v>
      </c>
      <c r="Q9" s="85">
        <v>6</v>
      </c>
      <c r="R9" s="95">
        <v>6</v>
      </c>
      <c r="S9" s="86">
        <v>6</v>
      </c>
      <c r="T9" s="143"/>
    </row>
    <row r="10" spans="1:20" s="13" customFormat="1" x14ac:dyDescent="0.25">
      <c r="A10" s="133" t="s">
        <v>19</v>
      </c>
      <c r="B10" s="133" t="s">
        <v>126</v>
      </c>
      <c r="C10" s="133" t="s">
        <v>238</v>
      </c>
      <c r="D10" s="133"/>
      <c r="E10" s="133"/>
      <c r="F10" s="132">
        <v>2</v>
      </c>
      <c r="G10" s="132">
        <v>5</v>
      </c>
      <c r="H10" s="15">
        <f>E10+G10</f>
        <v>5</v>
      </c>
      <c r="I10" s="50"/>
      <c r="J10" s="50"/>
      <c r="K10" s="132"/>
      <c r="L10" s="132"/>
      <c r="M10" s="133"/>
      <c r="N10" s="133"/>
      <c r="O10" s="133"/>
      <c r="P10" s="132"/>
      <c r="Q10" s="132"/>
      <c r="R10" s="24"/>
      <c r="S10" s="15">
        <v>5</v>
      </c>
      <c r="T10" s="143"/>
    </row>
    <row r="11" spans="1:20" s="13" customFormat="1" x14ac:dyDescent="0.25">
      <c r="A11" s="13" t="s">
        <v>536</v>
      </c>
      <c r="B11" s="13" t="s">
        <v>537</v>
      </c>
      <c r="C11" s="13" t="s">
        <v>238</v>
      </c>
      <c r="D11" s="7"/>
      <c r="E11" s="7"/>
      <c r="F11" s="7"/>
      <c r="G11" s="7"/>
      <c r="H11" s="7"/>
      <c r="I11" s="7"/>
      <c r="J11" s="7"/>
      <c r="K11" s="7"/>
      <c r="L11" s="7"/>
      <c r="M11" s="27"/>
      <c r="N11" s="7"/>
      <c r="O11" s="7"/>
      <c r="P11" s="82" t="s">
        <v>346</v>
      </c>
      <c r="Q11" s="82"/>
      <c r="R11" s="24"/>
      <c r="S11" s="15">
        <v>0</v>
      </c>
      <c r="T11" s="143"/>
    </row>
    <row r="12" spans="1:20" s="13" customFormat="1" x14ac:dyDescent="0.25">
      <c r="A12" s="13" t="s">
        <v>443</v>
      </c>
      <c r="B12" s="13" t="s">
        <v>130</v>
      </c>
      <c r="C12" s="13" t="s">
        <v>239</v>
      </c>
      <c r="D12" s="7"/>
      <c r="E12" s="7"/>
      <c r="F12" s="7"/>
      <c r="G12" s="7"/>
      <c r="H12" s="7"/>
      <c r="I12" s="7"/>
      <c r="J12" s="7"/>
      <c r="K12" s="7"/>
      <c r="L12" s="7"/>
      <c r="M12" s="27"/>
      <c r="N12" s="7"/>
      <c r="O12" s="7"/>
      <c r="P12" s="82" t="s">
        <v>346</v>
      </c>
      <c r="Q12" s="7"/>
      <c r="R12" s="7"/>
      <c r="S12" s="15">
        <v>0</v>
      </c>
      <c r="T12" s="143"/>
    </row>
    <row r="13" spans="1:20" s="13" customFormat="1" x14ac:dyDescent="0.25">
      <c r="A13" s="13" t="s">
        <v>513</v>
      </c>
      <c r="B13" s="13" t="s">
        <v>514</v>
      </c>
      <c r="C13" s="13" t="s">
        <v>239</v>
      </c>
      <c r="D13" s="7"/>
      <c r="E13" s="7"/>
      <c r="F13" s="7"/>
      <c r="G13" s="7"/>
      <c r="H13" s="7"/>
      <c r="I13" s="7"/>
      <c r="J13" s="7"/>
      <c r="K13" s="7"/>
      <c r="L13" s="7"/>
      <c r="M13" s="27"/>
      <c r="N13" s="76" t="s">
        <v>375</v>
      </c>
      <c r="O13" s="76"/>
      <c r="P13" s="82"/>
      <c r="Q13" s="82"/>
      <c r="R13" s="24"/>
      <c r="S13" s="94"/>
      <c r="T13" s="143"/>
    </row>
    <row r="14" spans="1:20" s="13" customFormat="1" x14ac:dyDescent="0.25">
      <c r="A14" s="13" t="s">
        <v>362</v>
      </c>
      <c r="B14" s="13" t="s">
        <v>357</v>
      </c>
      <c r="C14" s="13" t="s">
        <v>239</v>
      </c>
      <c r="D14" s="80"/>
      <c r="E14" s="80"/>
      <c r="F14" s="82"/>
      <c r="G14" s="82"/>
      <c r="H14" s="132"/>
      <c r="I14" s="50" t="s">
        <v>346</v>
      </c>
      <c r="J14" s="50"/>
      <c r="K14" s="82"/>
      <c r="L14" s="82"/>
      <c r="M14" s="15"/>
      <c r="N14" s="76" t="s">
        <v>346</v>
      </c>
      <c r="O14" s="76"/>
      <c r="P14" s="82"/>
      <c r="Q14" s="82"/>
      <c r="R14" s="24"/>
      <c r="S14" s="15"/>
      <c r="T14" s="143"/>
    </row>
    <row r="15" spans="1:20" s="13" customFormat="1" x14ac:dyDescent="0.25">
      <c r="A15" s="13" t="s">
        <v>364</v>
      </c>
      <c r="B15" s="13" t="s">
        <v>348</v>
      </c>
      <c r="C15" s="80" t="s">
        <v>239</v>
      </c>
      <c r="D15" s="133"/>
      <c r="E15" s="133"/>
      <c r="F15" s="132"/>
      <c r="G15" s="132"/>
      <c r="H15" s="15"/>
      <c r="I15" s="50">
        <v>2</v>
      </c>
      <c r="J15" s="50"/>
      <c r="K15" s="132"/>
      <c r="L15" s="132"/>
      <c r="M15" s="133"/>
      <c r="N15" s="76">
        <v>4</v>
      </c>
      <c r="O15" s="76"/>
      <c r="P15" s="82"/>
      <c r="Q15" s="82"/>
      <c r="R15" s="24"/>
      <c r="S15" s="15"/>
      <c r="T15" s="143"/>
    </row>
    <row r="16" spans="1:20" x14ac:dyDescent="0.25">
      <c r="A16" s="57" t="s">
        <v>356</v>
      </c>
      <c r="B16" s="57" t="s">
        <v>357</v>
      </c>
      <c r="C16" s="62" t="s">
        <v>239</v>
      </c>
      <c r="D16" s="133"/>
      <c r="E16" s="133"/>
      <c r="F16" s="132"/>
      <c r="G16" s="132"/>
      <c r="H16" s="132"/>
      <c r="I16" s="50">
        <v>4</v>
      </c>
      <c r="J16" s="50"/>
      <c r="K16" s="132"/>
      <c r="L16" s="132"/>
      <c r="M16" s="15"/>
      <c r="N16" s="76" t="s">
        <v>346</v>
      </c>
      <c r="O16" s="76"/>
      <c r="P16" s="82"/>
      <c r="Q16" s="82"/>
      <c r="R16" s="24"/>
    </row>
    <row r="17" spans="1:18" x14ac:dyDescent="0.25">
      <c r="A17" s="80" t="s">
        <v>363</v>
      </c>
      <c r="B17" s="80" t="s">
        <v>352</v>
      </c>
      <c r="C17" s="80" t="s">
        <v>239</v>
      </c>
      <c r="D17" s="133"/>
      <c r="E17" s="133"/>
      <c r="F17" s="132"/>
      <c r="G17" s="132"/>
      <c r="H17" s="132"/>
      <c r="I17" s="50">
        <v>3</v>
      </c>
      <c r="J17" s="50"/>
      <c r="K17" s="82"/>
      <c r="L17" s="82"/>
      <c r="M17" s="15"/>
      <c r="N17" s="80"/>
      <c r="O17" s="80"/>
      <c r="P17" s="82"/>
      <c r="Q17" s="82"/>
      <c r="R17" s="24"/>
    </row>
    <row r="18" spans="1:18" x14ac:dyDescent="0.25">
      <c r="A18" s="76" t="s">
        <v>125</v>
      </c>
      <c r="B18" s="76" t="s">
        <v>137</v>
      </c>
      <c r="C18" s="76" t="s">
        <v>239</v>
      </c>
      <c r="D18" s="133">
        <v>4</v>
      </c>
      <c r="E18" s="133"/>
      <c r="F18" s="132">
        <v>4</v>
      </c>
      <c r="G18" s="132"/>
      <c r="H18" s="15"/>
      <c r="I18" s="50"/>
      <c r="J18" s="50"/>
      <c r="K18" s="132"/>
      <c r="L18" s="132"/>
      <c r="M18" s="133"/>
      <c r="N18" s="133"/>
      <c r="O18" s="133"/>
      <c r="P18" s="82"/>
      <c r="Q18" s="82"/>
      <c r="R18" s="24"/>
    </row>
    <row r="19" spans="1:18" x14ac:dyDescent="0.25">
      <c r="A19" s="133" t="s">
        <v>498</v>
      </c>
      <c r="B19" s="133" t="s">
        <v>499</v>
      </c>
      <c r="C19" s="133" t="s">
        <v>239</v>
      </c>
      <c r="K19" s="133"/>
      <c r="L19" s="133"/>
      <c r="M19" s="15"/>
      <c r="N19" s="133" t="s">
        <v>346</v>
      </c>
      <c r="O19" s="133"/>
      <c r="P19" s="132"/>
      <c r="Q19" s="132"/>
      <c r="R19" s="24"/>
    </row>
    <row r="20" spans="1:18" x14ac:dyDescent="0.25">
      <c r="A20" s="80" t="s">
        <v>429</v>
      </c>
      <c r="B20" s="80" t="s">
        <v>395</v>
      </c>
      <c r="C20" s="80" t="s">
        <v>239</v>
      </c>
      <c r="N20" s="133" t="s">
        <v>346</v>
      </c>
      <c r="O20" s="133"/>
      <c r="P20" s="82"/>
      <c r="Q20" s="132"/>
      <c r="R20" s="24"/>
    </row>
    <row r="21" spans="1:18" x14ac:dyDescent="0.25">
      <c r="A21" s="80" t="s">
        <v>145</v>
      </c>
      <c r="B21" s="80" t="s">
        <v>544</v>
      </c>
      <c r="C21" s="80" t="s">
        <v>239</v>
      </c>
      <c r="P21" s="82">
        <v>5</v>
      </c>
    </row>
    <row r="22" spans="1:18" x14ac:dyDescent="0.25">
      <c r="A22" s="80" t="s">
        <v>360</v>
      </c>
      <c r="B22" s="80" t="s">
        <v>361</v>
      </c>
      <c r="C22" s="80" t="s">
        <v>239</v>
      </c>
      <c r="D22" s="80"/>
      <c r="E22" s="80"/>
      <c r="F22" s="82"/>
      <c r="G22" s="82"/>
      <c r="H22" s="82"/>
      <c r="I22" s="50">
        <v>5</v>
      </c>
      <c r="J22" s="50"/>
      <c r="K22" s="82"/>
      <c r="L22" s="82"/>
      <c r="M22" s="15"/>
      <c r="N22" s="80" t="s">
        <v>346</v>
      </c>
      <c r="O22" s="80"/>
      <c r="P22" s="82"/>
      <c r="Q22" s="82"/>
      <c r="R22" s="24"/>
    </row>
  </sheetData>
  <sortState ref="A5:T22">
    <sortCondition descending="1" ref="S5:S22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74" fitToHeight="0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workbookViewId="0">
      <selection activeCell="E14" sqref="E14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customWidth="1"/>
    <col min="6" max="6" width="11.7109375" style="3" customWidth="1"/>
    <col min="7" max="7" width="7.5703125" style="3" customWidth="1"/>
    <col min="8" max="8" width="6.5703125" style="44" customWidth="1"/>
    <col min="9" max="9" width="11.5703125" style="31" customWidth="1"/>
    <col min="10" max="10" width="7.5703125" style="31" customWidth="1"/>
    <col min="11" max="11" width="11.5703125" style="31" customWidth="1"/>
    <col min="12" max="12" width="7.5703125" style="31" customWidth="1"/>
    <col min="13" max="13" width="6.5703125" style="15" customWidth="1"/>
    <col min="14" max="14" width="11.5703125" style="3" customWidth="1"/>
    <col min="15" max="15" width="7.5703125" style="3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148</v>
      </c>
      <c r="B5" s="84" t="s">
        <v>149</v>
      </c>
      <c r="C5" s="84" t="s">
        <v>238</v>
      </c>
      <c r="D5" s="84">
        <v>1</v>
      </c>
      <c r="E5" s="84">
        <v>6</v>
      </c>
      <c r="F5" s="85">
        <v>1</v>
      </c>
      <c r="G5" s="85">
        <v>6</v>
      </c>
      <c r="H5" s="86">
        <f>E5+G5</f>
        <v>12</v>
      </c>
      <c r="I5" s="87">
        <v>1</v>
      </c>
      <c r="J5" s="87">
        <v>6</v>
      </c>
      <c r="K5" s="85">
        <v>1</v>
      </c>
      <c r="L5" s="85">
        <v>6</v>
      </c>
      <c r="M5" s="86">
        <v>12</v>
      </c>
      <c r="N5" s="84">
        <v>1</v>
      </c>
      <c r="O5" s="84">
        <v>6</v>
      </c>
      <c r="P5" s="85">
        <v>3</v>
      </c>
      <c r="Q5" s="85">
        <v>4</v>
      </c>
      <c r="R5" s="95">
        <v>10</v>
      </c>
      <c r="S5" s="86">
        <f>12+12+10</f>
        <v>34</v>
      </c>
    </row>
    <row r="6" spans="1:20" x14ac:dyDescent="0.25">
      <c r="A6" s="133" t="s">
        <v>536</v>
      </c>
      <c r="B6" s="133" t="s">
        <v>537</v>
      </c>
      <c r="C6" s="133" t="s">
        <v>238</v>
      </c>
      <c r="D6" s="133"/>
      <c r="E6" s="133"/>
      <c r="F6" s="133"/>
      <c r="G6" s="133"/>
      <c r="H6" s="133"/>
      <c r="I6" s="133"/>
      <c r="J6" s="133"/>
      <c r="K6" s="133"/>
      <c r="L6" s="133"/>
      <c r="N6" s="133"/>
      <c r="O6" s="133"/>
      <c r="P6" s="132">
        <v>1</v>
      </c>
      <c r="Q6" s="132">
        <v>6</v>
      </c>
      <c r="R6" s="24">
        <v>6</v>
      </c>
      <c r="S6" s="15">
        <v>6</v>
      </c>
    </row>
    <row r="7" spans="1:20" x14ac:dyDescent="0.25">
      <c r="A7" s="3" t="s">
        <v>513</v>
      </c>
      <c r="B7" s="3" t="s">
        <v>514</v>
      </c>
      <c r="C7" s="13" t="s">
        <v>239</v>
      </c>
      <c r="F7" s="34"/>
      <c r="G7" s="34"/>
      <c r="H7" s="46"/>
      <c r="I7" s="78"/>
      <c r="J7" s="78"/>
      <c r="K7" s="34"/>
      <c r="L7" s="34"/>
      <c r="N7" s="3">
        <v>4</v>
      </c>
    </row>
    <row r="8" spans="1:20" x14ac:dyDescent="0.25">
      <c r="A8" s="76" t="s">
        <v>182</v>
      </c>
      <c r="B8" s="76" t="s">
        <v>515</v>
      </c>
      <c r="C8" s="76" t="s">
        <v>239</v>
      </c>
      <c r="F8" s="34"/>
      <c r="G8" s="34"/>
      <c r="H8" s="46"/>
      <c r="I8" s="132"/>
      <c r="J8" s="132"/>
      <c r="K8" s="34"/>
      <c r="L8" s="34"/>
      <c r="N8" s="3" t="s">
        <v>346</v>
      </c>
      <c r="S8" s="94"/>
    </row>
    <row r="9" spans="1:20" x14ac:dyDescent="0.25">
      <c r="A9" s="3" t="s">
        <v>484</v>
      </c>
      <c r="B9" s="3" t="s">
        <v>485</v>
      </c>
      <c r="C9" s="13" t="s">
        <v>239</v>
      </c>
      <c r="F9" s="132"/>
      <c r="G9" s="132"/>
      <c r="H9" s="132"/>
      <c r="I9" s="132"/>
      <c r="J9" s="132"/>
      <c r="K9" s="132"/>
      <c r="L9" s="132"/>
      <c r="N9" s="3" t="s">
        <v>346</v>
      </c>
      <c r="P9" s="133"/>
      <c r="Q9" s="133"/>
    </row>
    <row r="10" spans="1:20" x14ac:dyDescent="0.25">
      <c r="A10" s="3" t="s">
        <v>374</v>
      </c>
      <c r="B10" s="3" t="s">
        <v>130</v>
      </c>
      <c r="C10" s="13" t="s">
        <v>239</v>
      </c>
      <c r="F10" s="34"/>
      <c r="G10" s="34"/>
      <c r="H10" s="46"/>
      <c r="I10" s="50"/>
      <c r="J10" s="50"/>
      <c r="K10" s="34">
        <v>2</v>
      </c>
      <c r="L10" s="34"/>
    </row>
    <row r="11" spans="1:20" x14ac:dyDescent="0.25">
      <c r="A11" s="3" t="s">
        <v>546</v>
      </c>
      <c r="B11" s="3" t="s">
        <v>534</v>
      </c>
      <c r="C11" s="13" t="s">
        <v>239</v>
      </c>
      <c r="F11" s="133"/>
      <c r="G11" s="133"/>
      <c r="H11" s="133"/>
      <c r="I11" s="133"/>
      <c r="J11" s="133"/>
      <c r="K11" s="133"/>
      <c r="L11" s="133"/>
      <c r="P11" s="132">
        <v>2</v>
      </c>
      <c r="Q11" s="132"/>
      <c r="R11" s="80"/>
    </row>
    <row r="12" spans="1:20" x14ac:dyDescent="0.25">
      <c r="A12" s="80" t="s">
        <v>498</v>
      </c>
      <c r="B12" s="80" t="s">
        <v>499</v>
      </c>
      <c r="C12" s="80" t="s">
        <v>239</v>
      </c>
      <c r="D12" s="80"/>
      <c r="E12" s="80"/>
      <c r="F12" s="132"/>
      <c r="G12" s="132"/>
      <c r="H12" s="132"/>
      <c r="I12" s="50"/>
      <c r="J12" s="50"/>
      <c r="K12" s="132"/>
      <c r="L12" s="132"/>
      <c r="N12" s="80">
        <v>5</v>
      </c>
      <c r="O12" s="80"/>
      <c r="P12" s="133"/>
      <c r="Q12" s="133"/>
      <c r="R12" s="133"/>
    </row>
    <row r="13" spans="1:20" x14ac:dyDescent="0.25">
      <c r="A13" s="3" t="s">
        <v>486</v>
      </c>
      <c r="B13" s="3" t="s">
        <v>487</v>
      </c>
      <c r="C13" s="13" t="s">
        <v>239</v>
      </c>
      <c r="F13" s="34"/>
      <c r="G13" s="34"/>
      <c r="H13" s="46"/>
      <c r="I13" s="34"/>
      <c r="J13" s="34"/>
      <c r="K13" s="34"/>
      <c r="L13" s="34"/>
      <c r="N13" s="3" t="s">
        <v>346</v>
      </c>
      <c r="P13" s="80"/>
      <c r="Q13" s="80"/>
      <c r="R13" s="133"/>
    </row>
    <row r="14" spans="1:20" x14ac:dyDescent="0.25">
      <c r="A14" s="133" t="s">
        <v>516</v>
      </c>
      <c r="B14" s="133" t="s">
        <v>517</v>
      </c>
      <c r="C14" s="133" t="s">
        <v>239</v>
      </c>
      <c r="D14" s="133"/>
      <c r="E14" s="133"/>
      <c r="F14" s="132"/>
      <c r="G14" s="132"/>
      <c r="H14" s="132"/>
      <c r="I14" s="132"/>
      <c r="J14" s="132"/>
      <c r="K14" s="132"/>
      <c r="L14" s="132"/>
      <c r="N14" s="133">
        <v>2</v>
      </c>
      <c r="O14" s="133"/>
      <c r="P14" s="133"/>
      <c r="Q14" s="133"/>
      <c r="R14" s="24"/>
    </row>
    <row r="15" spans="1:20" x14ac:dyDescent="0.25">
      <c r="A15" s="3" t="s">
        <v>23</v>
      </c>
      <c r="B15" s="3" t="s">
        <v>421</v>
      </c>
      <c r="C15" s="13" t="s">
        <v>239</v>
      </c>
      <c r="F15" s="82"/>
      <c r="G15" s="82"/>
      <c r="H15" s="82"/>
      <c r="I15" s="82"/>
      <c r="J15" s="82"/>
      <c r="K15" s="82"/>
      <c r="L15" s="82"/>
      <c r="N15" s="3" t="s">
        <v>346</v>
      </c>
      <c r="P15" s="82"/>
      <c r="Q15" s="82"/>
      <c r="R15" s="24"/>
    </row>
    <row r="16" spans="1:20" x14ac:dyDescent="0.25">
      <c r="A16" s="3" t="s">
        <v>360</v>
      </c>
      <c r="B16" s="3" t="s">
        <v>361</v>
      </c>
      <c r="C16" s="13" t="s">
        <v>239</v>
      </c>
      <c r="F16" s="82"/>
      <c r="G16" s="82"/>
      <c r="H16" s="82"/>
      <c r="I16" s="50">
        <v>2</v>
      </c>
      <c r="J16" s="50"/>
      <c r="K16" s="82"/>
      <c r="L16" s="82"/>
      <c r="N16" s="3">
        <v>3</v>
      </c>
      <c r="P16" s="82"/>
      <c r="Q16" s="82"/>
      <c r="R16" s="24"/>
    </row>
  </sheetData>
  <sortState ref="A5:T16">
    <sortCondition descending="1" ref="S5:S16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74" fitToHeight="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workbookViewId="0">
      <selection activeCell="S8" sqref="S8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customWidth="1"/>
    <col min="9" max="9" width="11.5703125" style="31" customWidth="1"/>
    <col min="10" max="10" width="7.5703125" style="31" bestFit="1" customWidth="1"/>
    <col min="11" max="11" width="11.5703125" style="31" customWidth="1"/>
    <col min="12" max="12" width="7.5703125" style="31" bestFit="1" customWidth="1"/>
    <col min="13" max="13" width="6.5703125" style="15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69</v>
      </c>
      <c r="B5" s="84" t="s">
        <v>26</v>
      </c>
      <c r="C5" s="84" t="s">
        <v>238</v>
      </c>
      <c r="D5" s="84"/>
      <c r="E5" s="84"/>
      <c r="F5" s="85">
        <v>2</v>
      </c>
      <c r="G5" s="85">
        <v>5</v>
      </c>
      <c r="H5" s="86">
        <f>E5+G5</f>
        <v>5</v>
      </c>
      <c r="I5" s="85"/>
      <c r="J5" s="85"/>
      <c r="K5" s="85"/>
      <c r="L5" s="85"/>
      <c r="M5" s="86"/>
      <c r="N5" s="84"/>
      <c r="O5" s="84"/>
      <c r="P5" s="85">
        <v>1</v>
      </c>
      <c r="Q5" s="85">
        <v>6</v>
      </c>
      <c r="R5" s="95">
        <v>6</v>
      </c>
      <c r="S5" s="86">
        <v>11</v>
      </c>
    </row>
    <row r="6" spans="1:20" x14ac:dyDescent="0.25">
      <c r="A6" s="3" t="s">
        <v>123</v>
      </c>
      <c r="B6" s="3" t="s">
        <v>124</v>
      </c>
      <c r="C6" s="13" t="s">
        <v>238</v>
      </c>
      <c r="D6" s="3">
        <v>1</v>
      </c>
      <c r="E6" s="3">
        <v>6</v>
      </c>
      <c r="F6" s="34"/>
      <c r="G6" s="34"/>
      <c r="H6" s="15">
        <f>E6+G6</f>
        <v>6</v>
      </c>
      <c r="I6" s="34"/>
      <c r="J6" s="34"/>
      <c r="K6" s="34"/>
      <c r="L6" s="34"/>
      <c r="R6" s="24"/>
      <c r="S6" s="15">
        <v>6</v>
      </c>
    </row>
    <row r="7" spans="1:20" x14ac:dyDescent="0.25">
      <c r="A7" s="3" t="s">
        <v>519</v>
      </c>
      <c r="B7" s="3" t="s">
        <v>520</v>
      </c>
      <c r="C7" s="13" t="s">
        <v>238</v>
      </c>
      <c r="F7" s="34"/>
      <c r="G7" s="34"/>
      <c r="H7" s="132"/>
      <c r="I7" s="34"/>
      <c r="J7" s="34"/>
      <c r="K7" s="34"/>
      <c r="L7" s="34"/>
      <c r="N7" s="3">
        <v>1</v>
      </c>
      <c r="O7" s="3">
        <v>6</v>
      </c>
      <c r="R7" s="24">
        <v>6</v>
      </c>
      <c r="S7" s="15">
        <v>6</v>
      </c>
    </row>
    <row r="8" spans="1:20" x14ac:dyDescent="0.25">
      <c r="A8" s="3" t="s">
        <v>19</v>
      </c>
      <c r="B8" s="3" t="s">
        <v>126</v>
      </c>
      <c r="C8" s="13" t="s">
        <v>238</v>
      </c>
      <c r="D8" s="3">
        <v>2</v>
      </c>
      <c r="E8" s="3">
        <v>5</v>
      </c>
      <c r="F8" s="34"/>
      <c r="G8" s="34"/>
      <c r="H8" s="15">
        <f>E8+G8</f>
        <v>5</v>
      </c>
      <c r="I8" s="34"/>
      <c r="J8" s="34"/>
      <c r="K8" s="34"/>
      <c r="L8" s="34"/>
      <c r="R8" s="24"/>
      <c r="S8" s="94">
        <v>5</v>
      </c>
    </row>
    <row r="9" spans="1:20" x14ac:dyDescent="0.25">
      <c r="A9" s="3" t="s">
        <v>484</v>
      </c>
      <c r="B9" s="3" t="s">
        <v>518</v>
      </c>
      <c r="C9" s="13" t="s">
        <v>239</v>
      </c>
      <c r="F9" s="34"/>
      <c r="G9" s="34"/>
      <c r="H9" s="46"/>
      <c r="I9" s="34"/>
      <c r="J9" s="34"/>
      <c r="K9" s="34"/>
      <c r="L9" s="34"/>
      <c r="N9" s="3">
        <v>2</v>
      </c>
      <c r="R9" s="24"/>
    </row>
    <row r="10" spans="1:20" x14ac:dyDescent="0.25">
      <c r="A10" s="3" t="s">
        <v>243</v>
      </c>
      <c r="B10" s="3" t="s">
        <v>244</v>
      </c>
      <c r="C10" s="13" t="s">
        <v>239</v>
      </c>
      <c r="F10" s="34">
        <v>1</v>
      </c>
      <c r="G10" s="34"/>
      <c r="H10" s="15"/>
      <c r="I10" s="34"/>
      <c r="J10" s="34"/>
      <c r="K10" s="34"/>
      <c r="L10" s="34"/>
    </row>
    <row r="11" spans="1:20" x14ac:dyDescent="0.25">
      <c r="A11" s="3" t="s">
        <v>372</v>
      </c>
      <c r="B11" s="3" t="s">
        <v>379</v>
      </c>
      <c r="C11" s="13" t="s">
        <v>239</v>
      </c>
      <c r="F11" s="34"/>
      <c r="G11" s="34"/>
      <c r="H11" s="46"/>
      <c r="I11" s="34"/>
      <c r="J11" s="34"/>
      <c r="K11" s="34">
        <v>1</v>
      </c>
      <c r="L11" s="34"/>
    </row>
    <row r="12" spans="1:20" x14ac:dyDescent="0.25">
      <c r="F12" s="34"/>
      <c r="G12" s="34"/>
      <c r="H12" s="46"/>
      <c r="I12" s="34"/>
      <c r="J12" s="34"/>
      <c r="K12" s="34"/>
      <c r="L12" s="34"/>
    </row>
    <row r="13" spans="1:20" x14ac:dyDescent="0.25">
      <c r="F13" s="34"/>
      <c r="G13" s="34"/>
      <c r="H13" s="46"/>
      <c r="I13" s="34"/>
      <c r="J13" s="34"/>
      <c r="K13" s="34"/>
      <c r="L13" s="34"/>
    </row>
    <row r="14" spans="1:20" x14ac:dyDescent="0.25">
      <c r="F14" s="34"/>
      <c r="G14" s="34"/>
      <c r="H14" s="46"/>
      <c r="I14" s="34"/>
      <c r="J14" s="34"/>
      <c r="K14" s="34"/>
      <c r="L14" s="34"/>
    </row>
    <row r="15" spans="1:20" x14ac:dyDescent="0.25">
      <c r="F15" s="34"/>
      <c r="G15" s="34"/>
      <c r="H15" s="46"/>
      <c r="I15" s="34"/>
      <c r="J15" s="34"/>
      <c r="K15" s="34"/>
      <c r="L15" s="34"/>
    </row>
  </sheetData>
  <sortState ref="A5:T11">
    <sortCondition descending="1" ref="S5:S11"/>
  </sortState>
  <mergeCells count="10">
    <mergeCell ref="A1:M1"/>
    <mergeCell ref="F3:G3"/>
    <mergeCell ref="I3:J3"/>
    <mergeCell ref="K3:L3"/>
    <mergeCell ref="N2:Q2"/>
    <mergeCell ref="N3:O3"/>
    <mergeCell ref="P3:Q3"/>
    <mergeCell ref="D2:G2"/>
    <mergeCell ref="I2:L2"/>
    <mergeCell ref="D3:E3"/>
  </mergeCells>
  <pageMargins left="0.7" right="0.7" top="0.75" bottom="0.75" header="0.3" footer="0.3"/>
  <pageSetup scale="74" fitToHeight="0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workbookViewId="0">
      <selection activeCell="M14" sqref="M14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customWidth="1"/>
    <col min="4" max="4" width="11.7109375" style="3" bestFit="1" customWidth="1"/>
    <col min="5" max="5" width="7.5703125" style="3" customWidth="1"/>
    <col min="6" max="6" width="11.7109375" style="3" customWidth="1"/>
    <col min="7" max="7" width="7.5703125" style="3" bestFit="1" customWidth="1"/>
    <col min="8" max="8" width="6.5703125" style="44" customWidth="1"/>
    <col min="9" max="9" width="11.5703125" style="31" bestFit="1" customWidth="1"/>
    <col min="10" max="10" width="7.5703125" style="31" customWidth="1"/>
    <col min="11" max="11" width="11.5703125" style="31" customWidth="1"/>
    <col min="12" max="12" width="7.5703125" style="31" bestFit="1" customWidth="1"/>
    <col min="13" max="13" width="6.5703125" style="15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9.140625" style="15"/>
    <col min="20" max="20" width="11.5703125" style="143" bestFit="1" customWidth="1"/>
    <col min="21" max="16384" width="9.140625" style="3"/>
  </cols>
  <sheetData>
    <row r="1" spans="1:20" ht="15.75" x14ac:dyDescent="0.25">
      <c r="A1" s="163" t="s">
        <v>170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148</v>
      </c>
      <c r="B5" s="84" t="s">
        <v>149</v>
      </c>
      <c r="C5" s="84" t="s">
        <v>238</v>
      </c>
      <c r="D5" s="84">
        <v>2</v>
      </c>
      <c r="E5" s="84">
        <v>5</v>
      </c>
      <c r="F5" s="85">
        <v>1</v>
      </c>
      <c r="G5" s="85">
        <v>6</v>
      </c>
      <c r="H5" s="86">
        <f>E5+G5</f>
        <v>11</v>
      </c>
      <c r="I5" s="87">
        <v>1</v>
      </c>
      <c r="J5" s="87">
        <v>6</v>
      </c>
      <c r="K5" s="85">
        <v>1</v>
      </c>
      <c r="L5" s="85">
        <v>6</v>
      </c>
      <c r="M5" s="86">
        <v>12</v>
      </c>
      <c r="N5" s="84">
        <v>2</v>
      </c>
      <c r="O5" s="84">
        <v>5</v>
      </c>
      <c r="P5" s="85">
        <v>1</v>
      </c>
      <c r="Q5" s="85">
        <v>6</v>
      </c>
      <c r="R5" s="95">
        <v>11</v>
      </c>
      <c r="S5" s="86">
        <f>11+12+11</f>
        <v>34</v>
      </c>
    </row>
    <row r="6" spans="1:20" x14ac:dyDescent="0.25">
      <c r="A6" s="3" t="s">
        <v>123</v>
      </c>
      <c r="B6" s="3" t="s">
        <v>124</v>
      </c>
      <c r="C6" s="13" t="s">
        <v>238</v>
      </c>
      <c r="D6" s="3">
        <v>1</v>
      </c>
      <c r="E6" s="3">
        <v>6</v>
      </c>
      <c r="F6" s="34">
        <v>5</v>
      </c>
      <c r="G6" s="34">
        <v>2</v>
      </c>
      <c r="H6" s="15">
        <f>E6+G6</f>
        <v>8</v>
      </c>
      <c r="I6" s="50"/>
      <c r="J6" s="50"/>
      <c r="K6" s="34"/>
      <c r="L6" s="34"/>
      <c r="P6" s="82"/>
      <c r="Q6" s="82"/>
      <c r="R6" s="24"/>
      <c r="S6" s="15">
        <v>8</v>
      </c>
    </row>
    <row r="7" spans="1:20" x14ac:dyDescent="0.25">
      <c r="A7" s="84" t="s">
        <v>69</v>
      </c>
      <c r="B7" s="84" t="s">
        <v>26</v>
      </c>
      <c r="C7" s="84" t="s">
        <v>238</v>
      </c>
      <c r="D7" s="84"/>
      <c r="E7" s="84"/>
      <c r="F7" s="85">
        <v>4</v>
      </c>
      <c r="G7" s="85">
        <v>3</v>
      </c>
      <c r="H7" s="86">
        <f>E7+G7</f>
        <v>3</v>
      </c>
      <c r="I7" s="87"/>
      <c r="J7" s="87"/>
      <c r="K7" s="85"/>
      <c r="L7" s="85"/>
      <c r="M7" s="86"/>
      <c r="N7" s="84"/>
      <c r="O7" s="84"/>
      <c r="P7" s="85">
        <v>4</v>
      </c>
      <c r="Q7" s="85">
        <v>3</v>
      </c>
      <c r="R7" s="95">
        <v>3</v>
      </c>
      <c r="S7" s="86">
        <v>6</v>
      </c>
    </row>
    <row r="8" spans="1:20" x14ac:dyDescent="0.25">
      <c r="A8" s="3" t="s">
        <v>519</v>
      </c>
      <c r="B8" s="3" t="s">
        <v>520</v>
      </c>
      <c r="C8" s="13" t="s">
        <v>238</v>
      </c>
      <c r="F8" s="34"/>
      <c r="G8" s="34"/>
      <c r="H8" s="78"/>
      <c r="I8" s="78"/>
      <c r="J8" s="78"/>
      <c r="K8" s="34"/>
      <c r="L8" s="34"/>
      <c r="N8" s="3">
        <v>1</v>
      </c>
      <c r="O8" s="3">
        <v>6</v>
      </c>
      <c r="P8" s="82" t="s">
        <v>346</v>
      </c>
      <c r="Q8" s="82"/>
      <c r="R8" s="24">
        <v>6</v>
      </c>
      <c r="S8" s="15">
        <v>6</v>
      </c>
    </row>
    <row r="9" spans="1:20" x14ac:dyDescent="0.25">
      <c r="A9" s="133" t="s">
        <v>536</v>
      </c>
      <c r="B9" s="133" t="s">
        <v>537</v>
      </c>
      <c r="C9" s="133" t="s">
        <v>238</v>
      </c>
      <c r="D9" s="133"/>
      <c r="E9" s="133"/>
      <c r="F9" s="132"/>
      <c r="G9" s="132"/>
      <c r="H9" s="132"/>
      <c r="I9" s="132"/>
      <c r="J9" s="132"/>
      <c r="K9" s="132"/>
      <c r="L9" s="132"/>
      <c r="N9" s="133"/>
      <c r="O9" s="133"/>
      <c r="P9" s="132">
        <v>3</v>
      </c>
      <c r="Q9" s="132">
        <v>4</v>
      </c>
      <c r="R9" s="24">
        <v>4</v>
      </c>
      <c r="S9" s="15">
        <v>4</v>
      </c>
    </row>
    <row r="10" spans="1:20" x14ac:dyDescent="0.25">
      <c r="A10" s="3" t="s">
        <v>513</v>
      </c>
      <c r="B10" s="3" t="s">
        <v>514</v>
      </c>
      <c r="C10" s="13" t="s">
        <v>239</v>
      </c>
      <c r="F10" s="132"/>
      <c r="G10" s="132"/>
      <c r="H10" s="132"/>
      <c r="I10" s="132"/>
      <c r="J10" s="132"/>
      <c r="K10" s="132"/>
      <c r="L10" s="132"/>
      <c r="N10" s="3">
        <v>4</v>
      </c>
      <c r="P10" s="82"/>
      <c r="Q10" s="82"/>
      <c r="R10" s="24"/>
      <c r="S10" s="94"/>
    </row>
    <row r="11" spans="1:20" x14ac:dyDescent="0.25">
      <c r="A11" s="3" t="s">
        <v>484</v>
      </c>
      <c r="B11" s="3" t="s">
        <v>518</v>
      </c>
      <c r="C11" s="13" t="s">
        <v>239</v>
      </c>
      <c r="F11" s="34"/>
      <c r="G11" s="34"/>
      <c r="H11" s="132"/>
      <c r="I11" s="132"/>
      <c r="J11" s="132"/>
      <c r="K11" s="34"/>
      <c r="L11" s="34"/>
      <c r="N11" s="3">
        <v>3</v>
      </c>
      <c r="P11" s="82"/>
      <c r="Q11" s="82"/>
      <c r="R11" s="24"/>
    </row>
    <row r="12" spans="1:20" x14ac:dyDescent="0.25">
      <c r="A12" s="80" t="s">
        <v>546</v>
      </c>
      <c r="B12" s="80" t="s">
        <v>534</v>
      </c>
      <c r="C12" s="80" t="s">
        <v>239</v>
      </c>
      <c r="D12" s="80"/>
      <c r="E12" s="80"/>
      <c r="F12" s="133"/>
      <c r="G12" s="133"/>
      <c r="H12" s="133"/>
      <c r="I12" s="133"/>
      <c r="J12" s="133"/>
      <c r="K12" s="133"/>
      <c r="L12" s="133"/>
      <c r="N12" s="80"/>
      <c r="O12" s="80"/>
      <c r="P12" s="82">
        <v>2</v>
      </c>
      <c r="Q12" s="82"/>
      <c r="R12" s="24"/>
    </row>
    <row r="13" spans="1:20" x14ac:dyDescent="0.25">
      <c r="A13" s="3" t="s">
        <v>243</v>
      </c>
      <c r="B13" s="3" t="s">
        <v>244</v>
      </c>
      <c r="C13" s="13" t="s">
        <v>239</v>
      </c>
      <c r="F13" s="34">
        <v>3</v>
      </c>
      <c r="G13" s="34"/>
      <c r="H13" s="15"/>
      <c r="I13" s="50"/>
      <c r="J13" s="50"/>
      <c r="K13" s="34"/>
      <c r="L13" s="34"/>
      <c r="P13" s="82"/>
      <c r="Q13" s="82"/>
      <c r="R13" s="24"/>
    </row>
    <row r="14" spans="1:20" x14ac:dyDescent="0.25">
      <c r="A14" s="133" t="s">
        <v>125</v>
      </c>
      <c r="B14" s="133" t="s">
        <v>137</v>
      </c>
      <c r="C14" s="133" t="s">
        <v>239</v>
      </c>
      <c r="D14" s="133"/>
      <c r="E14" s="133"/>
      <c r="F14" s="132">
        <v>2</v>
      </c>
      <c r="G14" s="132"/>
      <c r="H14" s="15"/>
      <c r="I14" s="50"/>
      <c r="J14" s="50"/>
      <c r="K14" s="132"/>
      <c r="L14" s="132"/>
      <c r="N14" s="133"/>
      <c r="O14" s="133"/>
      <c r="P14" s="132"/>
      <c r="Q14" s="132"/>
      <c r="R14" s="24"/>
    </row>
    <row r="15" spans="1:20" x14ac:dyDescent="0.25">
      <c r="A15" s="3" t="s">
        <v>360</v>
      </c>
      <c r="B15" s="3" t="s">
        <v>361</v>
      </c>
      <c r="C15" s="13" t="s">
        <v>239</v>
      </c>
      <c r="F15" s="82"/>
      <c r="G15" s="82"/>
      <c r="H15" s="82"/>
      <c r="I15" s="50">
        <v>2</v>
      </c>
      <c r="J15" s="50"/>
      <c r="K15" s="82"/>
      <c r="L15" s="82"/>
      <c r="P15" s="82"/>
      <c r="Q15" s="82"/>
      <c r="R15" s="24"/>
    </row>
    <row r="16" spans="1:20" x14ac:dyDescent="0.25">
      <c r="R16" s="24"/>
    </row>
  </sheetData>
  <sortState ref="A5:T15">
    <sortCondition descending="1" ref="S5:S15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O17" sqref="O17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bestFit="1" customWidth="1"/>
    <col min="5" max="5" width="7.5703125" style="3" bestFit="1" customWidth="1"/>
    <col min="6" max="6" width="11.7109375" style="3" bestFit="1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bestFit="1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9.140625" style="15"/>
    <col min="20" max="20" width="11.5703125" style="143" bestFit="1" customWidth="1"/>
    <col min="21" max="16384" width="9.140625" style="3"/>
  </cols>
  <sheetData>
    <row r="1" spans="1:20" ht="15.75" x14ac:dyDescent="0.25">
      <c r="A1" s="163" t="s">
        <v>171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136</v>
      </c>
      <c r="B5" s="84" t="s">
        <v>130</v>
      </c>
      <c r="C5" s="84" t="s">
        <v>238</v>
      </c>
      <c r="D5" s="84"/>
      <c r="E5" s="84"/>
      <c r="F5" s="85"/>
      <c r="G5" s="85"/>
      <c r="H5" s="85"/>
      <c r="I5" s="87">
        <v>5</v>
      </c>
      <c r="J5" s="87">
        <v>2</v>
      </c>
      <c r="K5" s="85">
        <v>1</v>
      </c>
      <c r="L5" s="85">
        <v>6</v>
      </c>
      <c r="M5" s="86">
        <v>8</v>
      </c>
      <c r="N5" s="84">
        <v>2</v>
      </c>
      <c r="O5" s="84">
        <v>5</v>
      </c>
      <c r="P5" s="85">
        <v>1</v>
      </c>
      <c r="Q5" s="85">
        <v>6</v>
      </c>
      <c r="R5" s="95">
        <v>11</v>
      </c>
      <c r="S5" s="86">
        <v>19</v>
      </c>
    </row>
    <row r="6" spans="1:20" x14ac:dyDescent="0.25">
      <c r="A6" s="84" t="s">
        <v>60</v>
      </c>
      <c r="B6" s="84" t="s">
        <v>57</v>
      </c>
      <c r="C6" s="84" t="s">
        <v>238</v>
      </c>
      <c r="D6" s="84"/>
      <c r="E6" s="84"/>
      <c r="F6" s="85"/>
      <c r="G6" s="85"/>
      <c r="H6" s="85"/>
      <c r="I6" s="87">
        <v>1</v>
      </c>
      <c r="J6" s="87">
        <v>6</v>
      </c>
      <c r="K6" s="85">
        <v>4</v>
      </c>
      <c r="L6" s="85">
        <v>3</v>
      </c>
      <c r="M6" s="86">
        <v>9</v>
      </c>
      <c r="N6" s="84">
        <v>4</v>
      </c>
      <c r="O6" s="84">
        <v>3</v>
      </c>
      <c r="P6" s="85">
        <v>2</v>
      </c>
      <c r="Q6" s="85">
        <v>5</v>
      </c>
      <c r="R6" s="95">
        <v>8</v>
      </c>
      <c r="S6" s="86">
        <v>17</v>
      </c>
    </row>
    <row r="7" spans="1:20" x14ac:dyDescent="0.25">
      <c r="A7" s="84" t="s">
        <v>118</v>
      </c>
      <c r="B7" s="84" t="s">
        <v>119</v>
      </c>
      <c r="C7" s="84" t="s">
        <v>238</v>
      </c>
      <c r="D7" s="84">
        <v>2</v>
      </c>
      <c r="E7" s="84">
        <v>5</v>
      </c>
      <c r="F7" s="85">
        <v>1</v>
      </c>
      <c r="G7" s="85">
        <v>6</v>
      </c>
      <c r="H7" s="86">
        <f>E7+G7</f>
        <v>11</v>
      </c>
      <c r="I7" s="87">
        <v>4</v>
      </c>
      <c r="J7" s="87">
        <v>3</v>
      </c>
      <c r="K7" s="85" t="s">
        <v>346</v>
      </c>
      <c r="L7" s="85"/>
      <c r="M7" s="86">
        <v>3</v>
      </c>
      <c r="N7" s="84" t="s">
        <v>346</v>
      </c>
      <c r="O7" s="84"/>
      <c r="P7" s="85"/>
      <c r="Q7" s="85"/>
      <c r="R7" s="84"/>
      <c r="S7" s="86">
        <v>14</v>
      </c>
    </row>
    <row r="8" spans="1:20" x14ac:dyDescent="0.25">
      <c r="A8" s="84" t="s">
        <v>172</v>
      </c>
      <c r="B8" s="84" t="s">
        <v>173</v>
      </c>
      <c r="C8" s="84" t="s">
        <v>238</v>
      </c>
      <c r="D8" s="84">
        <v>1</v>
      </c>
      <c r="E8" s="84">
        <v>6</v>
      </c>
      <c r="F8" s="85"/>
      <c r="G8" s="85"/>
      <c r="H8" s="86">
        <f>E8+G8</f>
        <v>6</v>
      </c>
      <c r="I8" s="87">
        <v>2</v>
      </c>
      <c r="J8" s="87">
        <v>5</v>
      </c>
      <c r="K8" s="85">
        <v>5</v>
      </c>
      <c r="L8" s="85">
        <v>2</v>
      </c>
      <c r="M8" s="86">
        <v>7</v>
      </c>
      <c r="N8" s="84" t="s">
        <v>346</v>
      </c>
      <c r="O8" s="84"/>
      <c r="P8" s="85"/>
      <c r="Q8" s="85"/>
      <c r="R8" s="95"/>
      <c r="S8" s="86">
        <v>13</v>
      </c>
    </row>
    <row r="9" spans="1:20" x14ac:dyDescent="0.25">
      <c r="A9" s="84" t="s">
        <v>147</v>
      </c>
      <c r="B9" s="84" t="s">
        <v>119</v>
      </c>
      <c r="C9" s="84" t="s">
        <v>238</v>
      </c>
      <c r="D9" s="84"/>
      <c r="E9" s="84"/>
      <c r="F9" s="85">
        <v>2</v>
      </c>
      <c r="G9" s="85">
        <v>5</v>
      </c>
      <c r="H9" s="86">
        <f>E9+G9</f>
        <v>5</v>
      </c>
      <c r="I9" s="87" t="s">
        <v>346</v>
      </c>
      <c r="J9" s="87"/>
      <c r="K9" s="85" t="s">
        <v>346</v>
      </c>
      <c r="L9" s="85"/>
      <c r="M9" s="86"/>
      <c r="N9" s="84"/>
      <c r="O9" s="84"/>
      <c r="P9" s="85"/>
      <c r="Q9" s="85"/>
      <c r="R9" s="95"/>
      <c r="S9" s="86">
        <v>5</v>
      </c>
    </row>
    <row r="10" spans="1:20" x14ac:dyDescent="0.25">
      <c r="A10" s="133" t="s">
        <v>50</v>
      </c>
      <c r="B10" s="133" t="s">
        <v>67</v>
      </c>
      <c r="C10" s="133" t="s">
        <v>238</v>
      </c>
      <c r="D10" s="133">
        <v>3</v>
      </c>
      <c r="E10" s="133">
        <v>4</v>
      </c>
      <c r="F10" s="132"/>
      <c r="G10" s="132"/>
      <c r="H10" s="15">
        <f>E10+G10</f>
        <v>4</v>
      </c>
      <c r="I10" s="50"/>
      <c r="J10" s="50"/>
      <c r="K10" s="132"/>
      <c r="L10" s="132"/>
      <c r="N10" s="133"/>
      <c r="O10" s="133"/>
      <c r="P10" s="132"/>
      <c r="Q10" s="132"/>
      <c r="R10" s="133"/>
      <c r="S10" s="15">
        <v>4</v>
      </c>
    </row>
    <row r="11" spans="1:20" x14ac:dyDescent="0.25">
      <c r="A11" s="84" t="s">
        <v>27</v>
      </c>
      <c r="B11" s="84" t="s">
        <v>28</v>
      </c>
      <c r="C11" s="84" t="s">
        <v>238</v>
      </c>
      <c r="D11" s="84"/>
      <c r="E11" s="84"/>
      <c r="F11" s="85"/>
      <c r="G11" s="85"/>
      <c r="H11" s="85"/>
      <c r="I11" s="87">
        <v>3</v>
      </c>
      <c r="J11" s="87">
        <v>4</v>
      </c>
      <c r="K11" s="85"/>
      <c r="L11" s="85"/>
      <c r="M11" s="86">
        <v>4</v>
      </c>
      <c r="N11" s="84"/>
      <c r="O11" s="84"/>
      <c r="P11" s="85"/>
      <c r="Q11" s="85"/>
      <c r="R11" s="84"/>
      <c r="S11" s="86">
        <v>4</v>
      </c>
    </row>
    <row r="12" spans="1:20" x14ac:dyDescent="0.25">
      <c r="A12" s="80" t="s">
        <v>21</v>
      </c>
      <c r="B12" s="80" t="s">
        <v>31</v>
      </c>
      <c r="C12" s="80" t="s">
        <v>238</v>
      </c>
      <c r="D12" s="80"/>
      <c r="E12" s="80"/>
      <c r="F12" s="132"/>
      <c r="G12" s="132"/>
      <c r="H12" s="132"/>
      <c r="I12" s="50"/>
      <c r="J12" s="50"/>
      <c r="K12" s="132">
        <v>3</v>
      </c>
      <c r="L12" s="132">
        <v>4</v>
      </c>
      <c r="M12" s="15">
        <v>4</v>
      </c>
      <c r="N12" s="80"/>
      <c r="O12" s="80"/>
      <c r="P12" s="82"/>
      <c r="Q12" s="82"/>
      <c r="R12" s="133"/>
      <c r="S12" s="15">
        <v>4</v>
      </c>
    </row>
    <row r="13" spans="1:20" x14ac:dyDescent="0.25">
      <c r="A13" s="133" t="s">
        <v>275</v>
      </c>
      <c r="B13" s="133" t="s">
        <v>276</v>
      </c>
      <c r="C13" s="80" t="s">
        <v>238</v>
      </c>
      <c r="D13" s="80"/>
      <c r="E13" s="80"/>
      <c r="F13" s="133"/>
      <c r="G13" s="133"/>
      <c r="H13" s="133"/>
      <c r="I13" s="133"/>
      <c r="J13" s="133"/>
      <c r="K13" s="133"/>
      <c r="L13" s="133"/>
      <c r="N13" s="80" t="s">
        <v>346</v>
      </c>
      <c r="O13" s="80"/>
      <c r="P13" s="82"/>
      <c r="Q13" s="82"/>
      <c r="R13" s="133"/>
      <c r="S13" s="15">
        <v>0</v>
      </c>
    </row>
    <row r="14" spans="1:20" x14ac:dyDescent="0.25">
      <c r="A14" s="84" t="s">
        <v>148</v>
      </c>
      <c r="B14" s="84" t="s">
        <v>149</v>
      </c>
      <c r="C14" s="84" t="s">
        <v>238</v>
      </c>
      <c r="D14" s="84"/>
      <c r="E14" s="84"/>
      <c r="F14" s="84"/>
      <c r="G14" s="84"/>
      <c r="H14" s="84"/>
      <c r="I14" s="84"/>
      <c r="J14" s="84"/>
      <c r="K14" s="84"/>
      <c r="L14" s="84"/>
      <c r="M14" s="86"/>
      <c r="N14" s="84" t="s">
        <v>346</v>
      </c>
      <c r="O14" s="84"/>
      <c r="P14" s="85"/>
      <c r="Q14" s="85"/>
      <c r="R14" s="95"/>
      <c r="S14" s="86">
        <v>0</v>
      </c>
    </row>
    <row r="15" spans="1:20" x14ac:dyDescent="0.25">
      <c r="A15" s="84" t="s">
        <v>145</v>
      </c>
      <c r="B15" s="84" t="s">
        <v>146</v>
      </c>
      <c r="C15" s="84" t="s">
        <v>238</v>
      </c>
      <c r="D15" s="84"/>
      <c r="E15" s="84"/>
      <c r="F15" s="85"/>
      <c r="G15" s="85"/>
      <c r="H15" s="85"/>
      <c r="I15" s="87" t="s">
        <v>346</v>
      </c>
      <c r="J15" s="87"/>
      <c r="K15" s="85"/>
      <c r="L15" s="85"/>
      <c r="M15" s="86"/>
      <c r="N15" s="84"/>
      <c r="O15" s="84"/>
      <c r="P15" s="85"/>
      <c r="Q15" s="85"/>
      <c r="R15" s="95"/>
      <c r="S15" s="86">
        <v>0</v>
      </c>
    </row>
    <row r="16" spans="1:20" s="42" customFormat="1" x14ac:dyDescent="0.25">
      <c r="A16" s="133" t="s">
        <v>538</v>
      </c>
      <c r="B16" s="133" t="s">
        <v>539</v>
      </c>
      <c r="C16" s="133" t="s">
        <v>239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5"/>
      <c r="N16" s="133"/>
      <c r="O16" s="133"/>
      <c r="P16" s="132">
        <v>3</v>
      </c>
      <c r="Q16" s="132"/>
      <c r="R16" s="133"/>
      <c r="S16" s="15"/>
      <c r="T16" s="143"/>
    </row>
    <row r="17" spans="1:19" x14ac:dyDescent="0.25">
      <c r="A17" s="3" t="s">
        <v>56</v>
      </c>
      <c r="B17" s="3" t="s">
        <v>130</v>
      </c>
      <c r="C17" s="13" t="s">
        <v>239</v>
      </c>
      <c r="F17" s="132"/>
      <c r="G17" s="132"/>
      <c r="H17" s="132"/>
      <c r="I17" s="50"/>
      <c r="J17" s="50"/>
      <c r="K17" s="132">
        <v>2</v>
      </c>
      <c r="L17" s="132"/>
      <c r="N17" s="3">
        <v>3</v>
      </c>
      <c r="P17" s="82"/>
      <c r="Q17" s="82"/>
      <c r="R17" s="133"/>
      <c r="S17" s="94"/>
    </row>
    <row r="18" spans="1:19" x14ac:dyDescent="0.25">
      <c r="A18" s="80" t="s">
        <v>494</v>
      </c>
      <c r="B18" s="80" t="s">
        <v>495</v>
      </c>
      <c r="C18" s="80" t="s">
        <v>239</v>
      </c>
      <c r="D18" s="80"/>
      <c r="E18" s="80"/>
      <c r="F18" s="80"/>
      <c r="G18" s="80"/>
      <c r="H18" s="80"/>
      <c r="I18" s="80"/>
      <c r="J18" s="80"/>
      <c r="K18" s="80"/>
      <c r="L18" s="80"/>
      <c r="N18" s="80" t="s">
        <v>346</v>
      </c>
      <c r="O18" s="80"/>
      <c r="P18" s="82"/>
      <c r="Q18" s="82"/>
      <c r="R18" s="133"/>
    </row>
    <row r="19" spans="1:19" x14ac:dyDescent="0.25">
      <c r="A19" s="80" t="s">
        <v>535</v>
      </c>
      <c r="B19" s="80" t="s">
        <v>534</v>
      </c>
      <c r="C19" s="80" t="s">
        <v>239</v>
      </c>
      <c r="D19" s="80"/>
      <c r="E19" s="80"/>
      <c r="F19" s="133"/>
      <c r="G19" s="133"/>
      <c r="H19" s="133"/>
      <c r="I19" s="133"/>
      <c r="J19" s="133"/>
      <c r="K19" s="133"/>
      <c r="L19" s="133"/>
      <c r="N19" s="80"/>
      <c r="O19" s="80"/>
      <c r="P19" s="82">
        <v>4</v>
      </c>
      <c r="Q19" s="82"/>
      <c r="R19" s="133"/>
    </row>
    <row r="20" spans="1:19" x14ac:dyDescent="0.25">
      <c r="A20" s="50" t="s">
        <v>125</v>
      </c>
      <c r="B20" s="50" t="s">
        <v>497</v>
      </c>
      <c r="C20" s="133" t="s">
        <v>239</v>
      </c>
      <c r="D20" s="133"/>
      <c r="E20" s="133"/>
      <c r="F20" s="132"/>
      <c r="G20" s="132"/>
      <c r="H20" s="132"/>
      <c r="I20" s="133"/>
      <c r="J20" s="133"/>
      <c r="K20" s="132"/>
      <c r="L20" s="132"/>
      <c r="N20" s="133">
        <v>5</v>
      </c>
      <c r="O20" s="133"/>
      <c r="P20" s="132">
        <v>5</v>
      </c>
      <c r="Q20" s="132"/>
      <c r="R20" s="133"/>
    </row>
    <row r="21" spans="1:19" x14ac:dyDescent="0.25">
      <c r="A21" s="133" t="s">
        <v>500</v>
      </c>
      <c r="B21" s="133" t="s">
        <v>492</v>
      </c>
      <c r="C21" s="133" t="s">
        <v>239</v>
      </c>
      <c r="D21" s="133"/>
      <c r="E21" s="133"/>
      <c r="F21" s="133"/>
      <c r="G21" s="133"/>
      <c r="H21" s="133"/>
      <c r="I21" s="133"/>
      <c r="J21" s="133"/>
      <c r="K21" s="133"/>
      <c r="L21" s="133"/>
      <c r="N21" s="133">
        <v>1</v>
      </c>
      <c r="O21" s="133"/>
      <c r="P21" s="132"/>
      <c r="Q21" s="132"/>
      <c r="R21" s="24"/>
    </row>
  </sheetData>
  <sortState ref="A5:T21">
    <sortCondition descending="1" ref="S5:S21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opLeftCell="A9" workbookViewId="0">
      <selection activeCell="D22" sqref="D22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bestFit="1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bestFit="1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24" bestFit="1" customWidth="1"/>
    <col min="19" max="19" width="9.140625" style="15"/>
    <col min="20" max="20" width="11.5703125" style="143" bestFit="1" customWidth="1"/>
    <col min="21" max="16384" width="9.140625" style="3"/>
  </cols>
  <sheetData>
    <row r="1" spans="1:20" ht="15.75" x14ac:dyDescent="0.25">
      <c r="A1" s="163" t="s">
        <v>174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28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136</v>
      </c>
      <c r="B5" s="84" t="s">
        <v>131</v>
      </c>
      <c r="C5" s="84" t="s">
        <v>238</v>
      </c>
      <c r="D5" s="84">
        <v>2</v>
      </c>
      <c r="E5" s="84">
        <v>5</v>
      </c>
      <c r="F5" s="85"/>
      <c r="G5" s="85"/>
      <c r="H5" s="86">
        <f>E5+G5</f>
        <v>5</v>
      </c>
      <c r="I5" s="87"/>
      <c r="J5" s="87"/>
      <c r="K5" s="85"/>
      <c r="L5" s="85"/>
      <c r="M5" s="86"/>
      <c r="N5" s="84">
        <v>3</v>
      </c>
      <c r="O5" s="84">
        <v>4</v>
      </c>
      <c r="P5" s="85">
        <v>2</v>
      </c>
      <c r="Q5" s="85">
        <v>5</v>
      </c>
      <c r="R5" s="95">
        <v>9</v>
      </c>
      <c r="S5" s="86">
        <f>9+5</f>
        <v>14</v>
      </c>
    </row>
    <row r="6" spans="1:20" x14ac:dyDescent="0.25">
      <c r="A6" s="84" t="s">
        <v>121</v>
      </c>
      <c r="B6" s="84" t="s">
        <v>122</v>
      </c>
      <c r="C6" s="84" t="s">
        <v>238</v>
      </c>
      <c r="D6" s="84"/>
      <c r="E6" s="84"/>
      <c r="F6" s="85">
        <v>4</v>
      </c>
      <c r="G6" s="85">
        <v>3</v>
      </c>
      <c r="H6" s="86">
        <f>E6+G6</f>
        <v>3</v>
      </c>
      <c r="I6" s="87"/>
      <c r="J6" s="87"/>
      <c r="K6" s="85"/>
      <c r="L6" s="85"/>
      <c r="M6" s="86"/>
      <c r="N6" s="84">
        <v>1</v>
      </c>
      <c r="O6" s="84">
        <v>6</v>
      </c>
      <c r="P6" s="85">
        <v>4</v>
      </c>
      <c r="Q6" s="85">
        <v>3</v>
      </c>
      <c r="R6" s="95">
        <v>9</v>
      </c>
      <c r="S6" s="86">
        <v>12</v>
      </c>
    </row>
    <row r="7" spans="1:20" x14ac:dyDescent="0.25">
      <c r="A7" s="84" t="s">
        <v>134</v>
      </c>
      <c r="B7" s="84" t="s">
        <v>135</v>
      </c>
      <c r="C7" s="84" t="s">
        <v>238</v>
      </c>
      <c r="D7" s="84"/>
      <c r="E7" s="84"/>
      <c r="F7" s="85"/>
      <c r="G7" s="85"/>
      <c r="H7" s="86">
        <f>E7+G7</f>
        <v>0</v>
      </c>
      <c r="I7" s="87">
        <v>2</v>
      </c>
      <c r="J7" s="87">
        <v>5</v>
      </c>
      <c r="K7" s="85">
        <v>4</v>
      </c>
      <c r="L7" s="85">
        <v>3</v>
      </c>
      <c r="M7" s="86">
        <v>8</v>
      </c>
      <c r="N7" s="84" t="s">
        <v>346</v>
      </c>
      <c r="O7" s="84"/>
      <c r="P7" s="85">
        <v>3</v>
      </c>
      <c r="Q7" s="85">
        <v>4</v>
      </c>
      <c r="R7" s="95">
        <v>4</v>
      </c>
      <c r="S7" s="86">
        <v>12</v>
      </c>
    </row>
    <row r="8" spans="1:20" x14ac:dyDescent="0.25">
      <c r="A8" s="84" t="s">
        <v>1</v>
      </c>
      <c r="B8" s="84" t="s">
        <v>8</v>
      </c>
      <c r="C8" s="84" t="s">
        <v>238</v>
      </c>
      <c r="D8" s="84">
        <v>5</v>
      </c>
      <c r="E8" s="84">
        <v>2</v>
      </c>
      <c r="F8" s="85"/>
      <c r="G8" s="85"/>
      <c r="H8" s="86">
        <f>E8+G8</f>
        <v>2</v>
      </c>
      <c r="I8" s="87">
        <v>4</v>
      </c>
      <c r="J8" s="87">
        <v>3</v>
      </c>
      <c r="K8" s="85">
        <v>2</v>
      </c>
      <c r="L8" s="85">
        <v>5</v>
      </c>
      <c r="M8" s="86">
        <v>8</v>
      </c>
      <c r="N8" s="84" t="s">
        <v>346</v>
      </c>
      <c r="O8" s="84"/>
      <c r="P8" s="85" t="s">
        <v>346</v>
      </c>
      <c r="Q8" s="85"/>
      <c r="R8" s="95"/>
      <c r="S8" s="86">
        <v>10</v>
      </c>
    </row>
    <row r="9" spans="1:20" x14ac:dyDescent="0.25">
      <c r="A9" s="3" t="s">
        <v>139</v>
      </c>
      <c r="B9" s="3" t="s">
        <v>126</v>
      </c>
      <c r="C9" s="13" t="s">
        <v>238</v>
      </c>
      <c r="D9" s="3">
        <v>1</v>
      </c>
      <c r="E9" s="3">
        <v>6</v>
      </c>
      <c r="F9" s="34">
        <v>3</v>
      </c>
      <c r="G9" s="34">
        <v>4</v>
      </c>
      <c r="H9" s="15">
        <f>E9+G9</f>
        <v>10</v>
      </c>
      <c r="I9" s="50"/>
      <c r="J9" s="50"/>
      <c r="K9" s="34"/>
      <c r="L9" s="34"/>
      <c r="P9" s="82"/>
      <c r="Q9" s="82"/>
      <c r="S9" s="15">
        <v>10</v>
      </c>
    </row>
    <row r="10" spans="1:20" x14ac:dyDescent="0.25">
      <c r="A10" s="133" t="s">
        <v>342</v>
      </c>
      <c r="B10" s="133" t="s">
        <v>343</v>
      </c>
      <c r="C10" s="133" t="s">
        <v>238</v>
      </c>
      <c r="D10" s="133"/>
      <c r="E10" s="133"/>
      <c r="F10" s="133"/>
      <c r="G10" s="133"/>
      <c r="H10" s="133"/>
      <c r="I10" s="50">
        <v>1</v>
      </c>
      <c r="J10" s="50">
        <v>6</v>
      </c>
      <c r="K10" s="133"/>
      <c r="L10" s="133"/>
      <c r="M10" s="15">
        <v>6</v>
      </c>
      <c r="N10" s="133">
        <v>4</v>
      </c>
      <c r="O10" s="133">
        <v>3</v>
      </c>
      <c r="P10" s="132"/>
      <c r="Q10" s="132"/>
      <c r="R10" s="24">
        <v>3</v>
      </c>
      <c r="S10" s="15">
        <v>9</v>
      </c>
    </row>
    <row r="11" spans="1:20" x14ac:dyDescent="0.25">
      <c r="A11" s="80" t="s">
        <v>245</v>
      </c>
      <c r="B11" s="80" t="s">
        <v>117</v>
      </c>
      <c r="C11" s="80" t="s">
        <v>238</v>
      </c>
      <c r="D11" s="80"/>
      <c r="E11" s="80"/>
      <c r="F11" s="82"/>
      <c r="G11" s="82"/>
      <c r="H11" s="15">
        <f>E11+G11</f>
        <v>0</v>
      </c>
      <c r="I11" s="50"/>
      <c r="J11" s="50"/>
      <c r="K11" s="82"/>
      <c r="L11" s="82"/>
      <c r="N11" s="80">
        <v>5</v>
      </c>
      <c r="O11" s="80">
        <v>2</v>
      </c>
      <c r="P11" s="82">
        <v>1</v>
      </c>
      <c r="Q11" s="82">
        <v>6</v>
      </c>
      <c r="R11" s="24">
        <v>8</v>
      </c>
      <c r="S11" s="15">
        <v>8</v>
      </c>
    </row>
    <row r="12" spans="1:20" x14ac:dyDescent="0.25">
      <c r="A12" s="84" t="s">
        <v>127</v>
      </c>
      <c r="B12" s="84" t="s">
        <v>128</v>
      </c>
      <c r="C12" s="84" t="s">
        <v>238</v>
      </c>
      <c r="D12" s="84">
        <v>3</v>
      </c>
      <c r="E12" s="84">
        <v>4</v>
      </c>
      <c r="F12" s="85">
        <v>5</v>
      </c>
      <c r="G12" s="85">
        <v>2</v>
      </c>
      <c r="H12" s="86">
        <f>E12+G12</f>
        <v>6</v>
      </c>
      <c r="I12" s="87"/>
      <c r="J12" s="87"/>
      <c r="K12" s="85"/>
      <c r="L12" s="85"/>
      <c r="M12" s="86"/>
      <c r="N12" s="84" t="s">
        <v>346</v>
      </c>
      <c r="O12" s="84"/>
      <c r="P12" s="85" t="s">
        <v>346</v>
      </c>
      <c r="Q12" s="85"/>
      <c r="R12" s="95"/>
      <c r="S12" s="86">
        <v>6</v>
      </c>
    </row>
    <row r="13" spans="1:20" x14ac:dyDescent="0.25">
      <c r="A13" s="84" t="s">
        <v>120</v>
      </c>
      <c r="B13" s="84" t="s">
        <v>31</v>
      </c>
      <c r="C13" s="84" t="s">
        <v>238</v>
      </c>
      <c r="D13" s="84"/>
      <c r="E13" s="84"/>
      <c r="F13" s="85">
        <v>1</v>
      </c>
      <c r="G13" s="85">
        <v>6</v>
      </c>
      <c r="H13" s="86">
        <f>E13+G13</f>
        <v>6</v>
      </c>
      <c r="I13" s="87" t="s">
        <v>346</v>
      </c>
      <c r="J13" s="87"/>
      <c r="K13" s="85" t="s">
        <v>346</v>
      </c>
      <c r="L13" s="85"/>
      <c r="M13" s="86"/>
      <c r="N13" s="84" t="s">
        <v>346</v>
      </c>
      <c r="O13" s="84"/>
      <c r="P13" s="85"/>
      <c r="Q13" s="85"/>
      <c r="R13" s="95"/>
      <c r="S13" s="86">
        <v>6</v>
      </c>
    </row>
    <row r="14" spans="1:20" x14ac:dyDescent="0.25">
      <c r="A14" s="3" t="s">
        <v>19</v>
      </c>
      <c r="B14" s="3" t="s">
        <v>126</v>
      </c>
      <c r="C14" s="13" t="s">
        <v>238</v>
      </c>
      <c r="F14" s="34">
        <v>2</v>
      </c>
      <c r="G14" s="34">
        <v>5</v>
      </c>
      <c r="H14" s="15">
        <f>E14+G14</f>
        <v>5</v>
      </c>
      <c r="I14" s="50"/>
      <c r="J14" s="50"/>
      <c r="K14" s="34"/>
      <c r="L14" s="34"/>
      <c r="P14" s="82"/>
      <c r="Q14" s="82"/>
      <c r="S14" s="15">
        <v>5</v>
      </c>
    </row>
    <row r="15" spans="1:20" x14ac:dyDescent="0.25">
      <c r="A15" s="84" t="s">
        <v>132</v>
      </c>
      <c r="B15" s="84" t="s">
        <v>133</v>
      </c>
      <c r="C15" s="84" t="s">
        <v>238</v>
      </c>
      <c r="D15" s="84"/>
      <c r="E15" s="84"/>
      <c r="F15" s="84"/>
      <c r="G15" s="84"/>
      <c r="H15" s="84"/>
      <c r="I15" s="84"/>
      <c r="J15" s="84"/>
      <c r="K15" s="84"/>
      <c r="L15" s="84"/>
      <c r="M15" s="86"/>
      <c r="N15" s="84">
        <v>2</v>
      </c>
      <c r="O15" s="84">
        <v>5</v>
      </c>
      <c r="P15" s="85"/>
      <c r="Q15" s="85"/>
      <c r="R15" s="95">
        <v>5</v>
      </c>
      <c r="S15" s="86">
        <v>5</v>
      </c>
    </row>
    <row r="16" spans="1:20" x14ac:dyDescent="0.25">
      <c r="A16" s="84" t="s">
        <v>138</v>
      </c>
      <c r="B16" s="84" t="s">
        <v>130</v>
      </c>
      <c r="C16" s="84" t="s">
        <v>238</v>
      </c>
      <c r="D16" s="84"/>
      <c r="E16" s="84"/>
      <c r="F16" s="85"/>
      <c r="G16" s="85"/>
      <c r="H16" s="86">
        <f>E16+G16</f>
        <v>0</v>
      </c>
      <c r="I16" s="87"/>
      <c r="J16" s="87"/>
      <c r="K16" s="85">
        <v>3</v>
      </c>
      <c r="L16" s="85">
        <v>4</v>
      </c>
      <c r="M16" s="86">
        <v>4</v>
      </c>
      <c r="N16" s="84" t="s">
        <v>346</v>
      </c>
      <c r="O16" s="84"/>
      <c r="P16" s="85"/>
      <c r="Q16" s="85"/>
      <c r="R16" s="95"/>
      <c r="S16" s="86">
        <v>4</v>
      </c>
    </row>
    <row r="17" spans="1:19" x14ac:dyDescent="0.25">
      <c r="A17" s="84" t="s">
        <v>180</v>
      </c>
      <c r="B17" s="84" t="s">
        <v>181</v>
      </c>
      <c r="C17" s="84" t="s">
        <v>238</v>
      </c>
      <c r="D17" s="84"/>
      <c r="E17" s="84"/>
      <c r="F17" s="84"/>
      <c r="G17" s="84"/>
      <c r="H17" s="84"/>
      <c r="I17" s="84"/>
      <c r="J17" s="84"/>
      <c r="K17" s="85">
        <v>3</v>
      </c>
      <c r="L17" s="85">
        <v>4</v>
      </c>
      <c r="M17" s="86">
        <v>4</v>
      </c>
      <c r="N17" s="84"/>
      <c r="O17" s="84"/>
      <c r="P17" s="85"/>
      <c r="Q17" s="85"/>
      <c r="R17" s="95"/>
      <c r="S17" s="86">
        <v>4</v>
      </c>
    </row>
    <row r="18" spans="1:19" x14ac:dyDescent="0.25">
      <c r="A18" s="3" t="s">
        <v>123</v>
      </c>
      <c r="B18" s="3" t="s">
        <v>124</v>
      </c>
      <c r="C18" s="13" t="s">
        <v>238</v>
      </c>
      <c r="D18" s="3">
        <v>4</v>
      </c>
      <c r="E18" s="3">
        <v>3</v>
      </c>
      <c r="F18" s="132"/>
      <c r="G18" s="132"/>
      <c r="H18" s="15">
        <f>E18+G18</f>
        <v>3</v>
      </c>
      <c r="I18" s="50"/>
      <c r="J18" s="50"/>
      <c r="K18" s="132"/>
      <c r="L18" s="132"/>
      <c r="N18" s="3" t="s">
        <v>346</v>
      </c>
      <c r="P18" s="82"/>
      <c r="Q18" s="82"/>
      <c r="S18" s="15">
        <v>3</v>
      </c>
    </row>
    <row r="19" spans="1:19" x14ac:dyDescent="0.25">
      <c r="A19" s="84" t="s">
        <v>136</v>
      </c>
      <c r="B19" s="84" t="s">
        <v>130</v>
      </c>
      <c r="C19" s="84" t="s">
        <v>238</v>
      </c>
      <c r="D19" s="84"/>
      <c r="E19" s="84"/>
      <c r="F19" s="85"/>
      <c r="G19" s="85"/>
      <c r="H19" s="85"/>
      <c r="I19" s="87">
        <v>5</v>
      </c>
      <c r="J19" s="87">
        <v>2</v>
      </c>
      <c r="K19" s="85"/>
      <c r="L19" s="85"/>
      <c r="M19" s="86">
        <v>2</v>
      </c>
      <c r="N19" s="84"/>
      <c r="O19" s="84"/>
      <c r="P19" s="85"/>
      <c r="Q19" s="85"/>
      <c r="R19" s="95"/>
      <c r="S19" s="86">
        <v>2</v>
      </c>
    </row>
    <row r="20" spans="1:19" x14ac:dyDescent="0.25">
      <c r="A20" s="80" t="s">
        <v>175</v>
      </c>
      <c r="B20" s="80" t="s">
        <v>117</v>
      </c>
      <c r="C20" s="80" t="s">
        <v>238</v>
      </c>
      <c r="D20" s="80"/>
      <c r="E20" s="80"/>
      <c r="F20" s="132"/>
      <c r="G20" s="132"/>
      <c r="H20" s="15">
        <f>E20+G20</f>
        <v>0</v>
      </c>
      <c r="I20" s="50"/>
      <c r="J20" s="50"/>
      <c r="K20" s="132"/>
      <c r="L20" s="132"/>
      <c r="N20" s="80"/>
      <c r="O20" s="80"/>
      <c r="P20" s="82"/>
      <c r="Q20" s="82"/>
      <c r="S20" s="15">
        <v>0</v>
      </c>
    </row>
    <row r="21" spans="1:19" x14ac:dyDescent="0.25">
      <c r="A21" s="84" t="s">
        <v>141</v>
      </c>
      <c r="B21" s="84" t="s">
        <v>142</v>
      </c>
      <c r="C21" s="84" t="s">
        <v>238</v>
      </c>
      <c r="D21" s="84"/>
      <c r="E21" s="84"/>
      <c r="F21" s="85"/>
      <c r="G21" s="85"/>
      <c r="H21" s="86">
        <f>E21+G21</f>
        <v>0</v>
      </c>
      <c r="I21" s="87"/>
      <c r="J21" s="87"/>
      <c r="K21" s="85"/>
      <c r="L21" s="85"/>
      <c r="M21" s="86"/>
      <c r="N21" s="84"/>
      <c r="O21" s="84"/>
      <c r="P21" s="85"/>
      <c r="Q21" s="85"/>
      <c r="R21" s="95"/>
      <c r="S21" s="86">
        <v>0</v>
      </c>
    </row>
    <row r="22" spans="1:19" x14ac:dyDescent="0.25">
      <c r="A22" s="133" t="s">
        <v>344</v>
      </c>
      <c r="B22" s="133" t="s">
        <v>345</v>
      </c>
      <c r="C22" s="133" t="s">
        <v>238</v>
      </c>
      <c r="D22" s="133"/>
      <c r="E22" s="133"/>
      <c r="F22" s="133"/>
      <c r="G22" s="133"/>
      <c r="H22" s="133"/>
      <c r="I22" s="133"/>
      <c r="J22" s="133"/>
      <c r="K22" s="133"/>
      <c r="L22" s="133"/>
      <c r="N22" s="133"/>
      <c r="O22" s="133"/>
      <c r="P22" s="132" t="s">
        <v>346</v>
      </c>
      <c r="Q22" s="132"/>
      <c r="S22" s="15">
        <v>0</v>
      </c>
    </row>
    <row r="23" spans="1:19" x14ac:dyDescent="0.25">
      <c r="A23" s="80" t="s">
        <v>488</v>
      </c>
      <c r="B23" s="80" t="s">
        <v>541</v>
      </c>
      <c r="C23" s="80" t="s">
        <v>239</v>
      </c>
      <c r="D23" s="80"/>
      <c r="E23" s="80"/>
      <c r="F23" s="80"/>
      <c r="G23" s="80"/>
      <c r="H23" s="80"/>
      <c r="I23" s="80"/>
      <c r="J23" s="80"/>
      <c r="K23" s="133"/>
      <c r="L23" s="133"/>
      <c r="N23" s="80"/>
      <c r="O23" s="80"/>
      <c r="P23" s="82">
        <v>5</v>
      </c>
      <c r="Q23" s="82"/>
    </row>
    <row r="24" spans="1:19" x14ac:dyDescent="0.25">
      <c r="A24" s="3" t="s">
        <v>1</v>
      </c>
      <c r="B24" s="3" t="s">
        <v>492</v>
      </c>
      <c r="C24" s="13" t="s">
        <v>239</v>
      </c>
      <c r="N24" s="3" t="s">
        <v>346</v>
      </c>
      <c r="P24" s="82"/>
      <c r="Q24" s="82"/>
    </row>
    <row r="25" spans="1:19" x14ac:dyDescent="0.25">
      <c r="A25" s="133" t="s">
        <v>523</v>
      </c>
      <c r="B25" s="133" t="s">
        <v>524</v>
      </c>
      <c r="C25" s="133" t="s">
        <v>239</v>
      </c>
      <c r="D25" s="133"/>
      <c r="E25" s="133"/>
      <c r="F25" s="133"/>
      <c r="G25" s="133"/>
      <c r="H25" s="133"/>
      <c r="I25" s="133"/>
      <c r="J25" s="133"/>
      <c r="K25" s="133"/>
      <c r="L25" s="133"/>
      <c r="N25" s="133" t="s">
        <v>346</v>
      </c>
      <c r="O25" s="133"/>
      <c r="P25" s="132"/>
      <c r="Q25" s="132"/>
    </row>
    <row r="26" spans="1:19" x14ac:dyDescent="0.25">
      <c r="A26" s="3" t="s">
        <v>365</v>
      </c>
      <c r="B26" s="3" t="s">
        <v>366</v>
      </c>
      <c r="C26" s="13" t="s">
        <v>239</v>
      </c>
      <c r="F26" s="132"/>
      <c r="G26" s="132"/>
      <c r="H26" s="132"/>
      <c r="I26" s="50">
        <v>3</v>
      </c>
      <c r="J26" s="50"/>
      <c r="K26" s="132">
        <v>1</v>
      </c>
      <c r="L26" s="132"/>
      <c r="P26" s="82"/>
      <c r="Q26" s="82"/>
    </row>
    <row r="27" spans="1:19" x14ac:dyDescent="0.25">
      <c r="A27" s="3" t="s">
        <v>243</v>
      </c>
      <c r="B27" s="3" t="s">
        <v>244</v>
      </c>
      <c r="C27" s="13" t="s">
        <v>239</v>
      </c>
      <c r="F27" s="132"/>
      <c r="G27" s="132"/>
      <c r="H27" s="15"/>
      <c r="I27" s="50"/>
      <c r="J27" s="50"/>
      <c r="K27" s="132"/>
      <c r="L27" s="132"/>
      <c r="P27" s="82"/>
      <c r="Q27" s="82"/>
    </row>
    <row r="28" spans="1:19" x14ac:dyDescent="0.25">
      <c r="A28" s="3" t="s">
        <v>527</v>
      </c>
      <c r="B28" s="3" t="s">
        <v>547</v>
      </c>
      <c r="C28" s="13" t="s">
        <v>239</v>
      </c>
      <c r="I28" s="133"/>
      <c r="J28" s="133"/>
      <c r="P28" s="82" t="s">
        <v>346</v>
      </c>
      <c r="Q28" s="82"/>
    </row>
    <row r="29" spans="1:19" x14ac:dyDescent="0.25">
      <c r="A29" s="3" t="s">
        <v>363</v>
      </c>
      <c r="B29" s="3" t="s">
        <v>352</v>
      </c>
      <c r="C29" s="13" t="s">
        <v>239</v>
      </c>
      <c r="F29" s="133"/>
      <c r="G29" s="133"/>
      <c r="H29" s="133"/>
      <c r="I29" s="50" t="s">
        <v>346</v>
      </c>
      <c r="J29" s="50"/>
      <c r="K29" s="133"/>
      <c r="L29" s="133"/>
      <c r="P29" s="82"/>
      <c r="Q29" s="82"/>
    </row>
    <row r="30" spans="1:19" x14ac:dyDescent="0.25">
      <c r="A30" s="3" t="s">
        <v>521</v>
      </c>
      <c r="B30" s="3" t="s">
        <v>522</v>
      </c>
      <c r="C30" s="13" t="s">
        <v>239</v>
      </c>
      <c r="F30" s="133"/>
      <c r="G30" s="133"/>
      <c r="H30" s="133"/>
      <c r="I30" s="133"/>
      <c r="J30" s="133"/>
      <c r="K30" s="133"/>
      <c r="L30" s="133"/>
      <c r="N30" s="3" t="s">
        <v>346</v>
      </c>
      <c r="P30" s="82" t="s">
        <v>346</v>
      </c>
      <c r="Q30" s="82"/>
    </row>
  </sheetData>
  <sortState ref="A5:T30">
    <sortCondition descending="1" ref="S5:S30"/>
  </sortState>
  <mergeCells count="10">
    <mergeCell ref="A1:M1"/>
    <mergeCell ref="F3:G3"/>
    <mergeCell ref="I3:J3"/>
    <mergeCell ref="K3:L3"/>
    <mergeCell ref="N2:Q2"/>
    <mergeCell ref="N3:O3"/>
    <mergeCell ref="P3:Q3"/>
    <mergeCell ref="D2:G2"/>
    <mergeCell ref="I2:L2"/>
    <mergeCell ref="D3:E3"/>
  </mergeCells>
  <pageMargins left="0.7" right="0.7" top="0.75" bottom="0.75" header="0.3" footer="0.3"/>
  <pageSetup scale="74" fitToHeight="0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workbookViewId="0">
      <selection activeCell="D18" sqref="D18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9.140625" style="15"/>
    <col min="20" max="20" width="11.5703125" style="143" bestFit="1" customWidth="1"/>
    <col min="21" max="16384" width="9.140625" style="3"/>
  </cols>
  <sheetData>
    <row r="1" spans="1:20" ht="15.75" x14ac:dyDescent="0.25">
      <c r="A1" s="163" t="s">
        <v>176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140</v>
      </c>
      <c r="B5" s="84" t="s">
        <v>135</v>
      </c>
      <c r="C5" s="84" t="s">
        <v>238</v>
      </c>
      <c r="D5" s="84">
        <v>2</v>
      </c>
      <c r="E5" s="84">
        <v>5</v>
      </c>
      <c r="F5" s="85">
        <v>2</v>
      </c>
      <c r="G5" s="85">
        <v>5</v>
      </c>
      <c r="H5" s="86">
        <f>E5+G5</f>
        <v>10</v>
      </c>
      <c r="I5" s="87">
        <v>1</v>
      </c>
      <c r="J5" s="87">
        <v>6</v>
      </c>
      <c r="K5" s="85"/>
      <c r="L5" s="85"/>
      <c r="M5" s="86">
        <v>6</v>
      </c>
      <c r="N5" s="84">
        <v>3</v>
      </c>
      <c r="O5" s="84">
        <v>4</v>
      </c>
      <c r="P5" s="85">
        <v>2</v>
      </c>
      <c r="Q5" s="85">
        <v>5</v>
      </c>
      <c r="R5" s="95">
        <v>9</v>
      </c>
      <c r="S5" s="86">
        <f>10+6+9</f>
        <v>25</v>
      </c>
    </row>
    <row r="6" spans="1:20" x14ac:dyDescent="0.25">
      <c r="A6" s="84" t="s">
        <v>132</v>
      </c>
      <c r="B6" s="84" t="s">
        <v>133</v>
      </c>
      <c r="C6" s="84" t="s">
        <v>238</v>
      </c>
      <c r="D6" s="84"/>
      <c r="E6" s="84"/>
      <c r="F6" s="85"/>
      <c r="G6" s="85"/>
      <c r="H6" s="85"/>
      <c r="I6" s="85"/>
      <c r="J6" s="85"/>
      <c r="K6" s="85"/>
      <c r="L6" s="85"/>
      <c r="M6" s="86"/>
      <c r="N6" s="84">
        <v>1</v>
      </c>
      <c r="O6" s="84">
        <v>6</v>
      </c>
      <c r="P6" s="85">
        <v>1</v>
      </c>
      <c r="Q6" s="85">
        <v>6</v>
      </c>
      <c r="R6" s="95">
        <v>12</v>
      </c>
      <c r="S6" s="86">
        <v>12</v>
      </c>
    </row>
    <row r="7" spans="1:20" x14ac:dyDescent="0.25">
      <c r="A7" s="3" t="s">
        <v>177</v>
      </c>
      <c r="B7" s="3" t="s">
        <v>146</v>
      </c>
      <c r="C7" s="13" t="s">
        <v>238</v>
      </c>
      <c r="D7" s="3">
        <v>3</v>
      </c>
      <c r="E7" s="3">
        <v>4</v>
      </c>
      <c r="F7" s="34"/>
      <c r="G7" s="34"/>
      <c r="H7" s="15">
        <f>E7+G7</f>
        <v>4</v>
      </c>
      <c r="I7" s="50">
        <v>3</v>
      </c>
      <c r="J7" s="50">
        <v>4</v>
      </c>
      <c r="K7" s="34"/>
      <c r="L7" s="34"/>
      <c r="M7" s="15">
        <v>4</v>
      </c>
      <c r="P7" s="82"/>
      <c r="Q7" s="82"/>
      <c r="R7" s="24"/>
      <c r="S7" s="15">
        <v>8</v>
      </c>
    </row>
    <row r="8" spans="1:20" x14ac:dyDescent="0.25">
      <c r="A8" s="84" t="s">
        <v>129</v>
      </c>
      <c r="B8" s="84" t="s">
        <v>130</v>
      </c>
      <c r="C8" s="84" t="s">
        <v>238</v>
      </c>
      <c r="D8" s="84">
        <v>1</v>
      </c>
      <c r="E8" s="84">
        <v>6</v>
      </c>
      <c r="F8" s="85"/>
      <c r="G8" s="85"/>
      <c r="H8" s="86">
        <f>E8+G8</f>
        <v>6</v>
      </c>
      <c r="I8" s="87"/>
      <c r="J8" s="87"/>
      <c r="K8" s="85"/>
      <c r="L8" s="85"/>
      <c r="M8" s="86"/>
      <c r="N8" s="84"/>
      <c r="O8" s="84"/>
      <c r="P8" s="85"/>
      <c r="Q8" s="85"/>
      <c r="R8" s="95"/>
      <c r="S8" s="86">
        <v>6</v>
      </c>
    </row>
    <row r="9" spans="1:20" x14ac:dyDescent="0.25">
      <c r="A9" s="3" t="s">
        <v>17</v>
      </c>
      <c r="B9" s="3" t="s">
        <v>18</v>
      </c>
      <c r="C9" s="13" t="s">
        <v>238</v>
      </c>
      <c r="F9" s="34">
        <v>1</v>
      </c>
      <c r="G9" s="34">
        <v>6</v>
      </c>
      <c r="H9" s="15">
        <f>E9+G9</f>
        <v>6</v>
      </c>
      <c r="I9" s="50"/>
      <c r="J9" s="50"/>
      <c r="K9" s="34"/>
      <c r="L9" s="34"/>
      <c r="P9" s="82"/>
      <c r="Q9" s="82"/>
      <c r="R9" s="24"/>
      <c r="S9" s="15">
        <v>6</v>
      </c>
    </row>
    <row r="10" spans="1:20" x14ac:dyDescent="0.25">
      <c r="A10" s="84" t="s">
        <v>178</v>
      </c>
      <c r="B10" s="84" t="s">
        <v>11</v>
      </c>
      <c r="C10" s="84" t="s">
        <v>238</v>
      </c>
      <c r="D10" s="84">
        <v>4</v>
      </c>
      <c r="E10" s="84">
        <v>3</v>
      </c>
      <c r="F10" s="85"/>
      <c r="G10" s="85"/>
      <c r="H10" s="86">
        <f>E10+G10</f>
        <v>3</v>
      </c>
      <c r="I10" s="87"/>
      <c r="J10" s="87"/>
      <c r="K10" s="85"/>
      <c r="L10" s="85"/>
      <c r="M10" s="86"/>
      <c r="N10" s="84"/>
      <c r="O10" s="84"/>
      <c r="P10" s="85"/>
      <c r="Q10" s="85"/>
      <c r="R10" s="95"/>
      <c r="S10" s="86">
        <v>3</v>
      </c>
    </row>
    <row r="11" spans="1:20" x14ac:dyDescent="0.25">
      <c r="A11" s="84" t="s">
        <v>12</v>
      </c>
      <c r="B11" s="84" t="s">
        <v>106</v>
      </c>
      <c r="C11" s="84" t="s">
        <v>238</v>
      </c>
      <c r="D11" s="84">
        <v>5</v>
      </c>
      <c r="E11" s="84">
        <v>2</v>
      </c>
      <c r="F11" s="85"/>
      <c r="G11" s="85"/>
      <c r="H11" s="86">
        <f>E11+G11</f>
        <v>2</v>
      </c>
      <c r="I11" s="87"/>
      <c r="J11" s="87"/>
      <c r="K11" s="85"/>
      <c r="L11" s="85"/>
      <c r="M11" s="86"/>
      <c r="N11" s="84"/>
      <c r="O11" s="84"/>
      <c r="P11" s="85"/>
      <c r="Q11" s="85"/>
      <c r="R11" s="95"/>
      <c r="S11" s="86">
        <v>2</v>
      </c>
    </row>
    <row r="12" spans="1:20" x14ac:dyDescent="0.25">
      <c r="A12" s="84" t="s">
        <v>344</v>
      </c>
      <c r="B12" s="84" t="s">
        <v>345</v>
      </c>
      <c r="C12" s="84" t="s">
        <v>238</v>
      </c>
      <c r="D12" s="84"/>
      <c r="E12" s="84" t="s">
        <v>550</v>
      </c>
      <c r="F12" s="85"/>
      <c r="G12" s="85"/>
      <c r="H12" s="85"/>
      <c r="I12" s="85"/>
      <c r="J12" s="85"/>
      <c r="K12" s="85"/>
      <c r="L12" s="85"/>
      <c r="M12" s="86"/>
      <c r="N12" s="84"/>
      <c r="O12" s="84"/>
      <c r="P12" s="85">
        <v>5</v>
      </c>
      <c r="Q12" s="85">
        <v>2</v>
      </c>
      <c r="R12" s="95">
        <v>2</v>
      </c>
      <c r="S12" s="86">
        <v>2</v>
      </c>
    </row>
    <row r="13" spans="1:20" x14ac:dyDescent="0.25">
      <c r="A13" s="29" t="s">
        <v>29</v>
      </c>
      <c r="B13" s="29" t="s">
        <v>30</v>
      </c>
      <c r="C13" s="29" t="s">
        <v>238</v>
      </c>
      <c r="D13" s="29"/>
      <c r="E13" s="29"/>
      <c r="F13" s="39">
        <v>3</v>
      </c>
      <c r="G13" s="75"/>
      <c r="H13" s="74"/>
      <c r="I13" s="64"/>
      <c r="J13" s="64"/>
      <c r="K13" s="39"/>
      <c r="L13" s="39"/>
      <c r="P13" s="82"/>
      <c r="Q13" s="82"/>
      <c r="R13" s="24"/>
      <c r="S13" s="15">
        <v>0</v>
      </c>
    </row>
    <row r="14" spans="1:20" x14ac:dyDescent="0.25">
      <c r="A14" s="3" t="s">
        <v>367</v>
      </c>
      <c r="B14" s="3" t="s">
        <v>368</v>
      </c>
      <c r="C14" s="13" t="s">
        <v>239</v>
      </c>
      <c r="F14" s="34"/>
      <c r="G14" s="34"/>
      <c r="H14" s="46"/>
      <c r="I14" s="50">
        <v>2</v>
      </c>
      <c r="J14" s="50"/>
      <c r="K14" s="34"/>
      <c r="L14" s="34"/>
      <c r="P14" s="82"/>
      <c r="Q14" s="82"/>
      <c r="R14" s="24"/>
      <c r="S14" s="94"/>
    </row>
    <row r="15" spans="1:20" x14ac:dyDescent="0.25">
      <c r="A15" s="3" t="s">
        <v>502</v>
      </c>
      <c r="B15" s="3" t="s">
        <v>525</v>
      </c>
      <c r="C15" s="13" t="s">
        <v>239</v>
      </c>
      <c r="F15" s="34"/>
      <c r="G15" s="34"/>
      <c r="H15" s="82"/>
      <c r="I15" s="82"/>
      <c r="J15" s="82"/>
      <c r="K15" s="34"/>
      <c r="L15" s="34"/>
      <c r="N15" s="3">
        <v>2</v>
      </c>
      <c r="P15" s="82">
        <v>4</v>
      </c>
      <c r="Q15" s="82"/>
      <c r="R15" s="24"/>
    </row>
    <row r="16" spans="1:20" x14ac:dyDescent="0.25">
      <c r="A16" s="3" t="s">
        <v>523</v>
      </c>
      <c r="B16" s="3" t="s">
        <v>524</v>
      </c>
      <c r="C16" s="13" t="s">
        <v>239</v>
      </c>
      <c r="F16" s="34"/>
      <c r="G16" s="34"/>
      <c r="H16" s="46"/>
      <c r="I16" s="34"/>
      <c r="J16" s="34"/>
      <c r="K16" s="34"/>
      <c r="L16" s="34"/>
      <c r="N16" s="3">
        <v>4</v>
      </c>
      <c r="P16" s="82"/>
      <c r="Q16" s="82"/>
      <c r="R16" s="24"/>
    </row>
    <row r="17" spans="1:18" x14ac:dyDescent="0.25">
      <c r="A17" s="3" t="s">
        <v>521</v>
      </c>
      <c r="B17" s="3" t="s">
        <v>522</v>
      </c>
      <c r="C17" s="13" t="s">
        <v>239</v>
      </c>
      <c r="F17" s="34"/>
      <c r="G17" s="34"/>
      <c r="H17" s="132"/>
      <c r="I17" s="132"/>
      <c r="J17" s="132"/>
      <c r="K17" s="34"/>
      <c r="L17" s="34"/>
      <c r="P17" s="82">
        <v>3</v>
      </c>
      <c r="Q17" s="82"/>
      <c r="R17" s="24"/>
    </row>
    <row r="18" spans="1:18" x14ac:dyDescent="0.25">
      <c r="A18" s="3" t="s">
        <v>526</v>
      </c>
      <c r="B18" s="3" t="s">
        <v>522</v>
      </c>
      <c r="C18" s="13" t="s">
        <v>239</v>
      </c>
      <c r="F18" s="34"/>
      <c r="G18" s="34"/>
      <c r="H18" s="46"/>
      <c r="I18" s="34"/>
      <c r="J18" s="34"/>
      <c r="K18" s="34"/>
      <c r="L18" s="34"/>
      <c r="N18" s="3">
        <v>5</v>
      </c>
      <c r="P18" s="82"/>
      <c r="Q18" s="82"/>
      <c r="R18" s="24"/>
    </row>
    <row r="19" spans="1:18" x14ac:dyDescent="0.25">
      <c r="R19" s="24"/>
    </row>
  </sheetData>
  <sortState ref="A5:T18">
    <sortCondition descending="1" ref="S5:S18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workbookViewId="0">
      <selection activeCell="E15" sqref="E15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179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60</v>
      </c>
      <c r="B5" s="84" t="s">
        <v>57</v>
      </c>
      <c r="C5" s="84" t="s">
        <v>238</v>
      </c>
      <c r="D5" s="84"/>
      <c r="E5" s="84"/>
      <c r="F5" s="85"/>
      <c r="G5" s="85"/>
      <c r="H5" s="85"/>
      <c r="I5" s="87">
        <v>2</v>
      </c>
      <c r="J5" s="87">
        <v>5</v>
      </c>
      <c r="K5" s="85">
        <v>2</v>
      </c>
      <c r="L5" s="85">
        <v>5</v>
      </c>
      <c r="M5" s="86">
        <v>10</v>
      </c>
      <c r="N5" s="84">
        <v>3</v>
      </c>
      <c r="O5" s="84">
        <v>4</v>
      </c>
      <c r="P5" s="85">
        <v>1</v>
      </c>
      <c r="Q5" s="85">
        <v>6</v>
      </c>
      <c r="R5" s="95">
        <v>10</v>
      </c>
      <c r="S5" s="86">
        <v>20</v>
      </c>
    </row>
    <row r="6" spans="1:20" x14ac:dyDescent="0.25">
      <c r="A6" s="84" t="s">
        <v>141</v>
      </c>
      <c r="B6" s="84" t="s">
        <v>142</v>
      </c>
      <c r="C6" s="84" t="s">
        <v>238</v>
      </c>
      <c r="D6" s="84">
        <v>2</v>
      </c>
      <c r="E6" s="84">
        <v>5</v>
      </c>
      <c r="F6" s="85">
        <v>1</v>
      </c>
      <c r="G6" s="85">
        <v>6</v>
      </c>
      <c r="H6" s="86">
        <f>E6+G6</f>
        <v>11</v>
      </c>
      <c r="I6" s="87"/>
      <c r="J6" s="87"/>
      <c r="K6" s="85"/>
      <c r="L6" s="85"/>
      <c r="M6" s="86"/>
      <c r="N6" s="84"/>
      <c r="O6" s="84"/>
      <c r="P6" s="85"/>
      <c r="Q6" s="85"/>
      <c r="R6" s="95"/>
      <c r="S6" s="86">
        <v>11</v>
      </c>
    </row>
    <row r="7" spans="1:20" x14ac:dyDescent="0.25">
      <c r="A7" s="84" t="s">
        <v>180</v>
      </c>
      <c r="B7" s="84" t="s">
        <v>181</v>
      </c>
      <c r="C7" s="84" t="s">
        <v>238</v>
      </c>
      <c r="D7" s="84">
        <v>1</v>
      </c>
      <c r="E7" s="84">
        <v>6</v>
      </c>
      <c r="F7" s="85">
        <v>2</v>
      </c>
      <c r="G7" s="85">
        <v>5</v>
      </c>
      <c r="H7" s="86">
        <f>E7+G7</f>
        <v>11</v>
      </c>
      <c r="I7" s="87"/>
      <c r="J7" s="87"/>
      <c r="K7" s="85"/>
      <c r="L7" s="85"/>
      <c r="M7" s="86"/>
      <c r="N7" s="84"/>
      <c r="O7" s="84"/>
      <c r="P7" s="85"/>
      <c r="Q7" s="85"/>
      <c r="R7" s="95"/>
      <c r="S7" s="86">
        <v>11</v>
      </c>
    </row>
    <row r="8" spans="1:20" x14ac:dyDescent="0.25">
      <c r="A8" s="133" t="s">
        <v>529</v>
      </c>
      <c r="B8" s="133" t="s">
        <v>124</v>
      </c>
      <c r="C8" s="133" t="s">
        <v>238</v>
      </c>
      <c r="D8" s="133"/>
      <c r="E8" s="133"/>
      <c r="F8" s="132"/>
      <c r="G8" s="132"/>
      <c r="H8" s="132"/>
      <c r="I8" s="132"/>
      <c r="J8" s="132"/>
      <c r="K8" s="132"/>
      <c r="L8" s="132"/>
      <c r="N8" s="133">
        <v>2</v>
      </c>
      <c r="O8" s="133">
        <v>5</v>
      </c>
      <c r="P8" s="132"/>
      <c r="Q8" s="132"/>
      <c r="R8" s="24">
        <v>5</v>
      </c>
      <c r="S8" s="15">
        <v>5</v>
      </c>
    </row>
    <row r="9" spans="1:20" x14ac:dyDescent="0.25">
      <c r="A9" s="84" t="s">
        <v>132</v>
      </c>
      <c r="B9" s="84" t="s">
        <v>133</v>
      </c>
      <c r="C9" s="84" t="s">
        <v>238</v>
      </c>
      <c r="D9" s="84"/>
      <c r="E9" s="84"/>
      <c r="F9" s="85"/>
      <c r="G9" s="85"/>
      <c r="H9" s="86">
        <f>E9+G9</f>
        <v>0</v>
      </c>
      <c r="I9" s="87"/>
      <c r="J9" s="87"/>
      <c r="K9" s="85"/>
      <c r="L9" s="85"/>
      <c r="M9" s="86"/>
      <c r="N9" s="84"/>
      <c r="O9" s="84"/>
      <c r="P9" s="85"/>
      <c r="Q9" s="85"/>
      <c r="R9" s="95"/>
      <c r="S9" s="86">
        <v>0</v>
      </c>
    </row>
    <row r="10" spans="1:20" x14ac:dyDescent="0.25">
      <c r="A10" s="3" t="s">
        <v>523</v>
      </c>
      <c r="B10" s="3" t="s">
        <v>524</v>
      </c>
      <c r="C10" s="13" t="s">
        <v>239</v>
      </c>
      <c r="F10" s="34"/>
      <c r="G10" s="34"/>
      <c r="H10" s="132"/>
      <c r="I10" s="132"/>
      <c r="J10" s="132"/>
      <c r="K10" s="34"/>
      <c r="L10" s="34"/>
      <c r="N10" s="3">
        <v>1</v>
      </c>
      <c r="P10" s="82"/>
      <c r="Q10" s="82"/>
      <c r="R10" s="24"/>
    </row>
    <row r="11" spans="1:20" x14ac:dyDescent="0.25">
      <c r="A11" s="133" t="s">
        <v>365</v>
      </c>
      <c r="B11" s="133" t="s">
        <v>366</v>
      </c>
      <c r="C11" s="133" t="s">
        <v>239</v>
      </c>
      <c r="D11" s="133"/>
      <c r="E11" s="133"/>
      <c r="F11" s="132"/>
      <c r="G11" s="132"/>
      <c r="H11" s="15"/>
      <c r="I11" s="50">
        <v>1</v>
      </c>
      <c r="J11" s="50"/>
      <c r="K11" s="132">
        <v>1</v>
      </c>
      <c r="L11" s="132"/>
      <c r="N11" s="133"/>
      <c r="O11" s="133"/>
      <c r="P11" s="132"/>
      <c r="Q11" s="132"/>
      <c r="R11" s="24"/>
    </row>
    <row r="12" spans="1:20" x14ac:dyDescent="0.25">
      <c r="A12" s="3" t="s">
        <v>527</v>
      </c>
      <c r="B12" s="3" t="s">
        <v>528</v>
      </c>
      <c r="C12" s="13" t="s">
        <v>239</v>
      </c>
      <c r="F12" s="34"/>
      <c r="G12" s="34"/>
      <c r="H12" s="132"/>
      <c r="I12" s="132"/>
      <c r="J12" s="132"/>
      <c r="K12" s="34"/>
      <c r="L12" s="34"/>
      <c r="N12" s="3">
        <v>4</v>
      </c>
      <c r="P12" s="82"/>
      <c r="Q12" s="82"/>
      <c r="R12" s="24"/>
    </row>
    <row r="13" spans="1:20" x14ac:dyDescent="0.25">
      <c r="F13" s="34"/>
      <c r="G13" s="34"/>
      <c r="H13" s="46"/>
      <c r="I13" s="34"/>
      <c r="J13" s="34"/>
      <c r="K13" s="34"/>
      <c r="L13" s="34"/>
      <c r="P13" s="82"/>
      <c r="Q13" s="82"/>
      <c r="R13" s="24"/>
    </row>
    <row r="14" spans="1:20" x14ac:dyDescent="0.25">
      <c r="F14" s="34"/>
      <c r="G14" s="34"/>
      <c r="H14" s="46"/>
      <c r="I14" s="34"/>
      <c r="J14" s="34"/>
      <c r="K14" s="34"/>
      <c r="L14" s="34"/>
      <c r="P14" s="82"/>
      <c r="Q14" s="82"/>
      <c r="R14" s="24"/>
    </row>
    <row r="15" spans="1:20" x14ac:dyDescent="0.25">
      <c r="F15" s="34"/>
      <c r="G15" s="34"/>
      <c r="H15" s="46"/>
      <c r="I15" s="34"/>
      <c r="J15" s="34"/>
      <c r="K15" s="34"/>
      <c r="L15" s="34"/>
      <c r="P15" s="82"/>
      <c r="Q15" s="82"/>
      <c r="R15" s="24"/>
    </row>
    <row r="16" spans="1:20" x14ac:dyDescent="0.25">
      <c r="F16" s="34"/>
      <c r="G16" s="34"/>
      <c r="H16" s="46"/>
      <c r="I16" s="34"/>
      <c r="J16" s="34"/>
      <c r="K16" s="34"/>
      <c r="L16" s="34"/>
      <c r="P16" s="82"/>
      <c r="Q16" s="82"/>
      <c r="R16" s="24"/>
    </row>
    <row r="17" spans="16:18" x14ac:dyDescent="0.25">
      <c r="P17" s="82"/>
      <c r="Q17" s="82"/>
      <c r="R17" s="24"/>
    </row>
    <row r="18" spans="16:18" x14ac:dyDescent="0.25">
      <c r="R18" s="24"/>
    </row>
  </sheetData>
  <sortState ref="A5:T12">
    <sortCondition descending="1" ref="S5:S12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J5" workbookViewId="0">
      <selection activeCell="S19" sqref="A19:S19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customWidth="1"/>
    <col min="14" max="14" width="11.5703125" style="3" customWidth="1"/>
    <col min="15" max="15" width="7.5703125" style="3" customWidth="1"/>
    <col min="16" max="16" width="11.5703125" style="3" customWidth="1"/>
    <col min="17" max="17" width="7.5703125" style="3" customWidth="1"/>
    <col min="18" max="18" width="6.5703125" style="24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184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28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182</v>
      </c>
      <c r="B5" s="84" t="s">
        <v>8</v>
      </c>
      <c r="C5" s="84" t="s">
        <v>238</v>
      </c>
      <c r="D5" s="84">
        <v>2</v>
      </c>
      <c r="E5" s="84">
        <v>5</v>
      </c>
      <c r="F5" s="85"/>
      <c r="G5" s="85"/>
      <c r="H5" s="86">
        <f>E5+G5</f>
        <v>5</v>
      </c>
      <c r="I5" s="87" t="s">
        <v>346</v>
      </c>
      <c r="J5" s="87"/>
      <c r="K5" s="85">
        <v>2</v>
      </c>
      <c r="L5" s="85">
        <v>5</v>
      </c>
      <c r="M5" s="86">
        <v>5</v>
      </c>
      <c r="N5" s="84" t="s">
        <v>346</v>
      </c>
      <c r="O5" s="84"/>
      <c r="P5" s="85">
        <v>4</v>
      </c>
      <c r="Q5" s="85">
        <v>3</v>
      </c>
      <c r="R5" s="95">
        <v>3</v>
      </c>
      <c r="S5" s="86">
        <v>13</v>
      </c>
    </row>
    <row r="6" spans="1:20" x14ac:dyDescent="0.25">
      <c r="A6" s="84" t="s">
        <v>121</v>
      </c>
      <c r="B6" s="84" t="s">
        <v>122</v>
      </c>
      <c r="C6" s="84" t="s">
        <v>238</v>
      </c>
      <c r="D6" s="84"/>
      <c r="E6" s="84"/>
      <c r="F6" s="85">
        <v>3</v>
      </c>
      <c r="G6" s="85">
        <v>4</v>
      </c>
      <c r="H6" s="86">
        <f>E6+G6</f>
        <v>4</v>
      </c>
      <c r="I6" s="87"/>
      <c r="J6" s="87"/>
      <c r="K6" s="85"/>
      <c r="L6" s="85"/>
      <c r="M6" s="86"/>
      <c r="N6" s="84">
        <v>2</v>
      </c>
      <c r="O6" s="84">
        <v>5</v>
      </c>
      <c r="P6" s="85">
        <v>3</v>
      </c>
      <c r="Q6" s="85">
        <v>4</v>
      </c>
      <c r="R6" s="95">
        <v>9</v>
      </c>
      <c r="S6" s="86">
        <v>13</v>
      </c>
    </row>
    <row r="7" spans="1:20" x14ac:dyDescent="0.25">
      <c r="A7" s="84" t="s">
        <v>132</v>
      </c>
      <c r="B7" s="84" t="s">
        <v>133</v>
      </c>
      <c r="C7" s="84" t="s">
        <v>238</v>
      </c>
      <c r="D7" s="84"/>
      <c r="E7" s="84"/>
      <c r="F7" s="84"/>
      <c r="G7" s="84"/>
      <c r="H7" s="84"/>
      <c r="I7" s="84"/>
      <c r="J7" s="84"/>
      <c r="K7" s="84"/>
      <c r="L7" s="84"/>
      <c r="M7" s="86"/>
      <c r="N7" s="84">
        <v>1</v>
      </c>
      <c r="O7" s="84">
        <v>6</v>
      </c>
      <c r="P7" s="85">
        <v>2</v>
      </c>
      <c r="Q7" s="85">
        <v>5</v>
      </c>
      <c r="R7" s="95">
        <v>11</v>
      </c>
      <c r="S7" s="86">
        <v>11</v>
      </c>
    </row>
    <row r="8" spans="1:20" x14ac:dyDescent="0.25">
      <c r="A8" s="84" t="s">
        <v>129</v>
      </c>
      <c r="B8" s="84" t="s">
        <v>130</v>
      </c>
      <c r="C8" s="84" t="s">
        <v>238</v>
      </c>
      <c r="D8" s="84"/>
      <c r="E8" s="84"/>
      <c r="F8" s="85"/>
      <c r="G8" s="85"/>
      <c r="H8" s="85"/>
      <c r="I8" s="87">
        <v>3</v>
      </c>
      <c r="J8" s="87">
        <v>4</v>
      </c>
      <c r="K8" s="85">
        <v>1</v>
      </c>
      <c r="L8" s="85">
        <v>6</v>
      </c>
      <c r="M8" s="86">
        <v>10</v>
      </c>
      <c r="N8" s="84"/>
      <c r="O8" s="84"/>
      <c r="P8" s="85"/>
      <c r="Q8" s="85"/>
      <c r="R8" s="95"/>
      <c r="S8" s="86">
        <v>10</v>
      </c>
    </row>
    <row r="9" spans="1:20" x14ac:dyDescent="0.25">
      <c r="A9" s="84" t="s">
        <v>136</v>
      </c>
      <c r="B9" s="84" t="s">
        <v>131</v>
      </c>
      <c r="C9" s="84" t="s">
        <v>238</v>
      </c>
      <c r="D9" s="84"/>
      <c r="E9" s="84"/>
      <c r="F9" s="85">
        <v>5</v>
      </c>
      <c r="G9" s="85">
        <v>2</v>
      </c>
      <c r="H9" s="86">
        <f>E9+G9</f>
        <v>2</v>
      </c>
      <c r="I9" s="87" t="s">
        <v>346</v>
      </c>
      <c r="J9" s="87"/>
      <c r="K9" s="85"/>
      <c r="L9" s="85"/>
      <c r="M9" s="86"/>
      <c r="N9" s="84">
        <v>5</v>
      </c>
      <c r="O9" s="84">
        <v>2</v>
      </c>
      <c r="P9" s="85">
        <v>1</v>
      </c>
      <c r="Q9" s="85">
        <v>6</v>
      </c>
      <c r="R9" s="95">
        <v>8</v>
      </c>
      <c r="S9" s="86">
        <v>10</v>
      </c>
    </row>
    <row r="10" spans="1:20" x14ac:dyDescent="0.25">
      <c r="A10" s="133" t="s">
        <v>342</v>
      </c>
      <c r="B10" s="133" t="s">
        <v>343</v>
      </c>
      <c r="C10" s="133" t="s">
        <v>238</v>
      </c>
      <c r="D10" s="133"/>
      <c r="E10" s="133"/>
      <c r="F10" s="133"/>
      <c r="G10" s="133"/>
      <c r="H10" s="133"/>
      <c r="I10" s="50">
        <v>1</v>
      </c>
      <c r="J10" s="50">
        <v>6</v>
      </c>
      <c r="K10" s="133"/>
      <c r="L10" s="133"/>
      <c r="M10" s="15">
        <v>6</v>
      </c>
      <c r="N10" s="133">
        <v>4</v>
      </c>
      <c r="O10" s="133">
        <v>3</v>
      </c>
      <c r="P10" s="132"/>
      <c r="Q10" s="132"/>
      <c r="R10" s="24">
        <v>3</v>
      </c>
      <c r="S10" s="15">
        <v>9</v>
      </c>
    </row>
    <row r="11" spans="1:20" x14ac:dyDescent="0.25">
      <c r="A11" s="84" t="s">
        <v>141</v>
      </c>
      <c r="B11" s="84" t="s">
        <v>142</v>
      </c>
      <c r="C11" s="84" t="s">
        <v>238</v>
      </c>
      <c r="D11" s="84">
        <v>1</v>
      </c>
      <c r="E11" s="84">
        <v>6</v>
      </c>
      <c r="F11" s="85"/>
      <c r="G11" s="85"/>
      <c r="H11" s="86">
        <f t="shared" ref="H11:H17" si="0">E11+G11</f>
        <v>6</v>
      </c>
      <c r="I11" s="87">
        <v>5</v>
      </c>
      <c r="J11" s="87">
        <v>2</v>
      </c>
      <c r="K11" s="85" t="s">
        <v>346</v>
      </c>
      <c r="L11" s="85"/>
      <c r="M11" s="86">
        <v>2</v>
      </c>
      <c r="N11" s="84" t="s">
        <v>346</v>
      </c>
      <c r="O11" s="84"/>
      <c r="P11" s="85"/>
      <c r="Q11" s="85"/>
      <c r="R11" s="95"/>
      <c r="S11" s="86">
        <v>8</v>
      </c>
    </row>
    <row r="12" spans="1:20" x14ac:dyDescent="0.25">
      <c r="A12" s="84" t="s">
        <v>140</v>
      </c>
      <c r="B12" s="84" t="s">
        <v>135</v>
      </c>
      <c r="C12" s="84" t="s">
        <v>238</v>
      </c>
      <c r="D12" s="84"/>
      <c r="E12" s="84"/>
      <c r="F12" s="85"/>
      <c r="G12" s="85"/>
      <c r="H12" s="86">
        <f t="shared" si="0"/>
        <v>0</v>
      </c>
      <c r="I12" s="87">
        <v>4</v>
      </c>
      <c r="J12" s="87">
        <v>3</v>
      </c>
      <c r="K12" s="85">
        <v>3</v>
      </c>
      <c r="L12" s="85">
        <v>4</v>
      </c>
      <c r="M12" s="86">
        <v>7</v>
      </c>
      <c r="N12" s="84" t="s">
        <v>346</v>
      </c>
      <c r="O12" s="84"/>
      <c r="P12" s="85" t="s">
        <v>346</v>
      </c>
      <c r="Q12" s="85"/>
      <c r="R12" s="95"/>
      <c r="S12" s="86">
        <v>7</v>
      </c>
    </row>
    <row r="13" spans="1:20" x14ac:dyDescent="0.25">
      <c r="A13" s="84" t="s">
        <v>120</v>
      </c>
      <c r="B13" s="84" t="s">
        <v>31</v>
      </c>
      <c r="C13" s="84" t="s">
        <v>238</v>
      </c>
      <c r="D13" s="84"/>
      <c r="E13" s="84"/>
      <c r="F13" s="85">
        <v>1</v>
      </c>
      <c r="G13" s="85">
        <v>6</v>
      </c>
      <c r="H13" s="86">
        <f t="shared" si="0"/>
        <v>6</v>
      </c>
      <c r="I13" s="87"/>
      <c r="J13" s="87"/>
      <c r="K13" s="85"/>
      <c r="L13" s="85"/>
      <c r="M13" s="86"/>
      <c r="N13" s="84"/>
      <c r="O13" s="84"/>
      <c r="P13" s="85"/>
      <c r="Q13" s="85"/>
      <c r="R13" s="95"/>
      <c r="S13" s="86">
        <v>6</v>
      </c>
    </row>
    <row r="14" spans="1:20" x14ac:dyDescent="0.25">
      <c r="A14" s="3" t="s">
        <v>17</v>
      </c>
      <c r="B14" s="3" t="s">
        <v>18</v>
      </c>
      <c r="C14" s="13" t="s">
        <v>238</v>
      </c>
      <c r="F14" s="132">
        <v>2</v>
      </c>
      <c r="G14" s="132">
        <v>5</v>
      </c>
      <c r="H14" s="15">
        <f t="shared" si="0"/>
        <v>5</v>
      </c>
      <c r="I14" s="50"/>
      <c r="J14" s="50"/>
      <c r="K14" s="34"/>
      <c r="L14" s="132"/>
      <c r="P14" s="82"/>
      <c r="Q14" s="82"/>
      <c r="S14" s="15">
        <v>5</v>
      </c>
    </row>
    <row r="15" spans="1:20" x14ac:dyDescent="0.25">
      <c r="A15" s="84" t="s">
        <v>127</v>
      </c>
      <c r="B15" s="84" t="s">
        <v>128</v>
      </c>
      <c r="C15" s="84" t="s">
        <v>238</v>
      </c>
      <c r="D15" s="84">
        <v>3</v>
      </c>
      <c r="E15" s="84">
        <v>4</v>
      </c>
      <c r="F15" s="85"/>
      <c r="G15" s="85"/>
      <c r="H15" s="86">
        <f t="shared" si="0"/>
        <v>4</v>
      </c>
      <c r="I15" s="87"/>
      <c r="J15" s="87"/>
      <c r="K15" s="85"/>
      <c r="L15" s="85"/>
      <c r="M15" s="86"/>
      <c r="N15" s="84" t="s">
        <v>346</v>
      </c>
      <c r="O15" s="84"/>
      <c r="P15" s="85" t="s">
        <v>346</v>
      </c>
      <c r="Q15" s="85"/>
      <c r="R15" s="95"/>
      <c r="S15" s="86">
        <v>4</v>
      </c>
    </row>
    <row r="16" spans="1:20" x14ac:dyDescent="0.25">
      <c r="A16" s="133" t="s">
        <v>245</v>
      </c>
      <c r="B16" s="133" t="s">
        <v>117</v>
      </c>
      <c r="C16" s="133" t="s">
        <v>238</v>
      </c>
      <c r="D16" s="133"/>
      <c r="E16" s="133"/>
      <c r="F16" s="132"/>
      <c r="G16" s="132"/>
      <c r="H16" s="15">
        <f t="shared" si="0"/>
        <v>0</v>
      </c>
      <c r="I16" s="50"/>
      <c r="J16" s="50"/>
      <c r="K16" s="132"/>
      <c r="L16" s="132"/>
      <c r="N16" s="133">
        <v>3</v>
      </c>
      <c r="O16" s="133">
        <v>4</v>
      </c>
      <c r="P16" s="132" t="s">
        <v>346</v>
      </c>
      <c r="Q16" s="132"/>
      <c r="R16" s="24">
        <v>4</v>
      </c>
      <c r="S16" s="15">
        <v>4</v>
      </c>
    </row>
    <row r="17" spans="1:19" x14ac:dyDescent="0.25">
      <c r="A17" s="3" t="s">
        <v>19</v>
      </c>
      <c r="B17" s="3" t="s">
        <v>126</v>
      </c>
      <c r="C17" s="13" t="s">
        <v>238</v>
      </c>
      <c r="F17" s="132">
        <v>4</v>
      </c>
      <c r="G17" s="132">
        <v>3</v>
      </c>
      <c r="H17" s="15">
        <f t="shared" si="0"/>
        <v>3</v>
      </c>
      <c r="I17" s="50"/>
      <c r="J17" s="50"/>
      <c r="K17" s="34"/>
      <c r="L17" s="132"/>
      <c r="P17" s="82"/>
      <c r="Q17" s="82"/>
      <c r="S17" s="15">
        <v>3</v>
      </c>
    </row>
    <row r="18" spans="1:19" x14ac:dyDescent="0.25">
      <c r="A18" s="84" t="s">
        <v>60</v>
      </c>
      <c r="B18" s="84" t="s">
        <v>57</v>
      </c>
      <c r="C18" s="84" t="s">
        <v>238</v>
      </c>
      <c r="D18" s="84"/>
      <c r="E18" s="84"/>
      <c r="F18" s="84"/>
      <c r="G18" s="84"/>
      <c r="H18" s="84"/>
      <c r="I18" s="87">
        <v>6</v>
      </c>
      <c r="J18" s="87"/>
      <c r="K18" s="85">
        <v>4</v>
      </c>
      <c r="L18" s="85">
        <v>3</v>
      </c>
      <c r="M18" s="86">
        <v>3</v>
      </c>
      <c r="N18" s="84" t="s">
        <v>346</v>
      </c>
      <c r="O18" s="84"/>
      <c r="P18" s="85" t="s">
        <v>346</v>
      </c>
      <c r="Q18" s="85"/>
      <c r="R18" s="95"/>
      <c r="S18" s="86">
        <v>3</v>
      </c>
    </row>
    <row r="19" spans="1:19" x14ac:dyDescent="0.25">
      <c r="A19" s="84" t="s">
        <v>177</v>
      </c>
      <c r="B19" s="84" t="s">
        <v>146</v>
      </c>
      <c r="C19" s="84" t="s">
        <v>238</v>
      </c>
      <c r="D19" s="84">
        <v>4</v>
      </c>
      <c r="E19" s="84">
        <v>3</v>
      </c>
      <c r="F19" s="85"/>
      <c r="G19" s="85"/>
      <c r="H19" s="86">
        <f>E19+G19</f>
        <v>3</v>
      </c>
      <c r="I19" s="87"/>
      <c r="J19" s="87"/>
      <c r="K19" s="85"/>
      <c r="L19" s="85"/>
      <c r="M19" s="86"/>
      <c r="N19" s="84"/>
      <c r="O19" s="84"/>
      <c r="P19" s="85"/>
      <c r="Q19" s="85"/>
      <c r="R19" s="95"/>
      <c r="S19" s="86">
        <v>3</v>
      </c>
    </row>
    <row r="20" spans="1:19" x14ac:dyDescent="0.25">
      <c r="A20" s="3" t="s">
        <v>529</v>
      </c>
      <c r="B20" s="3" t="s">
        <v>124</v>
      </c>
      <c r="C20" s="13" t="s">
        <v>238</v>
      </c>
      <c r="F20" s="80"/>
      <c r="G20" s="80"/>
      <c r="H20" s="80"/>
      <c r="I20" s="133"/>
      <c r="J20" s="133"/>
      <c r="K20" s="80"/>
      <c r="L20" s="80"/>
      <c r="N20" s="3" t="s">
        <v>346</v>
      </c>
      <c r="P20" s="82"/>
      <c r="Q20" s="82"/>
      <c r="S20" s="15">
        <v>0</v>
      </c>
    </row>
    <row r="21" spans="1:19" x14ac:dyDescent="0.25">
      <c r="A21" s="133" t="s">
        <v>115</v>
      </c>
      <c r="B21" s="133" t="s">
        <v>339</v>
      </c>
      <c r="C21" s="133" t="s">
        <v>238</v>
      </c>
      <c r="D21" s="133"/>
      <c r="E21" s="133"/>
      <c r="F21" s="132"/>
      <c r="G21" s="132"/>
      <c r="H21" s="132"/>
      <c r="I21" s="50" t="s">
        <v>346</v>
      </c>
      <c r="J21" s="50"/>
      <c r="K21" s="132"/>
      <c r="L21" s="132"/>
      <c r="N21" s="133" t="s">
        <v>346</v>
      </c>
      <c r="O21" s="133"/>
      <c r="P21" s="132"/>
      <c r="Q21" s="132"/>
      <c r="S21" s="15">
        <v>0</v>
      </c>
    </row>
    <row r="22" spans="1:19" x14ac:dyDescent="0.25">
      <c r="A22" s="80" t="s">
        <v>139</v>
      </c>
      <c r="B22" s="80" t="s">
        <v>126</v>
      </c>
      <c r="C22" s="80" t="s">
        <v>238</v>
      </c>
      <c r="D22" s="80"/>
      <c r="E22" s="80"/>
      <c r="F22" s="82"/>
      <c r="G22" s="82"/>
      <c r="H22" s="15">
        <f>E22+G22</f>
        <v>0</v>
      </c>
      <c r="I22" s="50"/>
      <c r="J22" s="50"/>
      <c r="K22" s="82"/>
      <c r="L22" s="82"/>
      <c r="N22" s="80"/>
      <c r="O22" s="80"/>
      <c r="P22" s="82"/>
      <c r="Q22" s="82"/>
      <c r="S22" s="15">
        <v>0</v>
      </c>
    </row>
    <row r="23" spans="1:19" x14ac:dyDescent="0.25">
      <c r="A23" s="84" t="s">
        <v>180</v>
      </c>
      <c r="B23" s="84" t="s">
        <v>181</v>
      </c>
      <c r="C23" s="84" t="s">
        <v>238</v>
      </c>
      <c r="D23" s="84"/>
      <c r="E23" s="84"/>
      <c r="F23" s="84"/>
      <c r="G23" s="84"/>
      <c r="H23" s="84"/>
      <c r="I23" s="84"/>
      <c r="J23" s="84"/>
      <c r="K23" s="85" t="s">
        <v>346</v>
      </c>
      <c r="L23" s="84"/>
      <c r="M23" s="86"/>
      <c r="N23" s="84" t="s">
        <v>346</v>
      </c>
      <c r="O23" s="84"/>
      <c r="P23" s="85"/>
      <c r="Q23" s="85"/>
      <c r="R23" s="95"/>
      <c r="S23" s="86">
        <v>0</v>
      </c>
    </row>
    <row r="24" spans="1:19" x14ac:dyDescent="0.25">
      <c r="A24" s="84" t="s">
        <v>136</v>
      </c>
      <c r="B24" s="84" t="s">
        <v>130</v>
      </c>
      <c r="C24" s="84" t="s">
        <v>238</v>
      </c>
      <c r="D24" s="84"/>
      <c r="E24" s="84"/>
      <c r="F24" s="84"/>
      <c r="G24" s="84"/>
      <c r="H24" s="84"/>
      <c r="I24" s="84"/>
      <c r="J24" s="84"/>
      <c r="K24" s="84"/>
      <c r="L24" s="84"/>
      <c r="M24" s="86"/>
      <c r="N24" s="84" t="s">
        <v>346</v>
      </c>
      <c r="O24" s="84"/>
      <c r="P24" s="85"/>
      <c r="Q24" s="85"/>
      <c r="R24" s="95"/>
      <c r="S24" s="86">
        <v>0</v>
      </c>
    </row>
    <row r="25" spans="1:19" x14ac:dyDescent="0.25">
      <c r="A25" s="3" t="s">
        <v>538</v>
      </c>
      <c r="B25" s="3" t="s">
        <v>539</v>
      </c>
      <c r="C25" s="13" t="s">
        <v>239</v>
      </c>
      <c r="P25" s="82" t="s">
        <v>346</v>
      </c>
      <c r="Q25" s="82"/>
    </row>
    <row r="26" spans="1:19" x14ac:dyDescent="0.25">
      <c r="A26" s="3" t="s">
        <v>182</v>
      </c>
      <c r="B26" s="3" t="s">
        <v>492</v>
      </c>
      <c r="C26" s="13" t="s">
        <v>239</v>
      </c>
      <c r="F26" s="133"/>
      <c r="G26" s="133"/>
      <c r="H26" s="133"/>
      <c r="I26" s="133"/>
      <c r="J26" s="133"/>
      <c r="K26" s="133"/>
      <c r="L26" s="133"/>
      <c r="N26" s="3" t="s">
        <v>346</v>
      </c>
      <c r="P26" s="82"/>
      <c r="Q26" s="82"/>
    </row>
    <row r="27" spans="1:19" x14ac:dyDescent="0.25">
      <c r="A27" s="3" t="s">
        <v>365</v>
      </c>
      <c r="B27" s="3" t="s">
        <v>366</v>
      </c>
      <c r="C27" s="13" t="s">
        <v>239</v>
      </c>
      <c r="I27" s="50">
        <v>2</v>
      </c>
      <c r="J27" s="50"/>
      <c r="K27" s="132">
        <v>5</v>
      </c>
      <c r="P27" s="82"/>
      <c r="Q27" s="82"/>
    </row>
    <row r="28" spans="1:19" x14ac:dyDescent="0.25">
      <c r="A28" s="3" t="s">
        <v>527</v>
      </c>
      <c r="B28" s="3" t="s">
        <v>547</v>
      </c>
      <c r="C28" s="13" t="s">
        <v>239</v>
      </c>
      <c r="F28" s="80"/>
      <c r="G28" s="80"/>
      <c r="H28" s="80"/>
      <c r="I28" s="133"/>
      <c r="J28" s="133"/>
      <c r="K28" s="80"/>
      <c r="L28" s="80"/>
      <c r="P28" s="82" t="s">
        <v>346</v>
      </c>
      <c r="Q28" s="82"/>
    </row>
    <row r="29" spans="1:19" x14ac:dyDescent="0.25">
      <c r="A29" s="3" t="s">
        <v>363</v>
      </c>
      <c r="B29" s="3" t="s">
        <v>352</v>
      </c>
      <c r="C29" s="13" t="s">
        <v>239</v>
      </c>
      <c r="F29" s="80"/>
      <c r="G29" s="80"/>
      <c r="H29" s="80"/>
      <c r="I29" s="50" t="s">
        <v>346</v>
      </c>
      <c r="J29" s="50"/>
      <c r="K29" s="80"/>
      <c r="L29" s="80"/>
      <c r="P29" s="82"/>
      <c r="Q29" s="82"/>
    </row>
    <row r="30" spans="1:19" x14ac:dyDescent="0.25">
      <c r="A30" s="3" t="s">
        <v>183</v>
      </c>
      <c r="B30" s="3" t="s">
        <v>137</v>
      </c>
      <c r="C30" s="13" t="s">
        <v>239</v>
      </c>
      <c r="F30" s="82"/>
      <c r="G30" s="82"/>
      <c r="H30" s="15"/>
      <c r="I30" s="50"/>
      <c r="J30" s="50"/>
      <c r="K30" s="82"/>
      <c r="L30" s="82"/>
      <c r="P30" s="82"/>
      <c r="Q30" s="82"/>
    </row>
    <row r="31" spans="1:19" x14ac:dyDescent="0.25">
      <c r="A31" s="133" t="s">
        <v>521</v>
      </c>
      <c r="B31" s="133" t="s">
        <v>522</v>
      </c>
      <c r="C31" s="133" t="s">
        <v>239</v>
      </c>
      <c r="D31" s="133"/>
      <c r="E31" s="133"/>
      <c r="F31" s="133"/>
      <c r="G31" s="133"/>
      <c r="H31" s="133"/>
      <c r="I31" s="133"/>
      <c r="J31" s="133"/>
      <c r="K31" s="133"/>
      <c r="L31" s="133"/>
      <c r="N31" s="133" t="s">
        <v>346</v>
      </c>
      <c r="O31" s="133"/>
      <c r="P31" s="132">
        <v>5</v>
      </c>
      <c r="Q31" s="132"/>
    </row>
    <row r="32" spans="1:19" x14ac:dyDescent="0.25">
      <c r="A32" s="3" t="s">
        <v>500</v>
      </c>
      <c r="B32" s="3" t="s">
        <v>492</v>
      </c>
      <c r="C32" s="13" t="s">
        <v>239</v>
      </c>
      <c r="N32" s="3" t="s">
        <v>346</v>
      </c>
      <c r="P32" s="82"/>
      <c r="Q32" s="82"/>
    </row>
    <row r="33" spans="16:17" x14ac:dyDescent="0.25">
      <c r="P33" s="82"/>
      <c r="Q33" s="82"/>
    </row>
    <row r="34" spans="16:17" x14ac:dyDescent="0.25">
      <c r="P34" s="82"/>
      <c r="Q34" s="82"/>
    </row>
    <row r="35" spans="16:17" x14ac:dyDescent="0.25">
      <c r="P35" s="82"/>
      <c r="Q35" s="82"/>
    </row>
    <row r="36" spans="16:17" x14ac:dyDescent="0.25">
      <c r="P36" s="82"/>
      <c r="Q36" s="82"/>
    </row>
    <row r="37" spans="16:17" x14ac:dyDescent="0.25">
      <c r="P37" s="82"/>
      <c r="Q37" s="82"/>
    </row>
    <row r="38" spans="16:17" x14ac:dyDescent="0.25">
      <c r="P38" s="82"/>
      <c r="Q38" s="82"/>
    </row>
    <row r="39" spans="16:17" x14ac:dyDescent="0.25">
      <c r="P39" s="82"/>
      <c r="Q39" s="82"/>
    </row>
  </sheetData>
  <sortState ref="A5:T32">
    <sortCondition descending="1" ref="S5:S32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workbookViewId="0">
      <selection activeCell="I15" sqref="I15"/>
    </sheetView>
  </sheetViews>
  <sheetFormatPr defaultRowHeight="15" x14ac:dyDescent="0.25"/>
  <cols>
    <col min="1" max="1" width="11.7109375" bestFit="1" customWidth="1"/>
    <col min="2" max="2" width="11.140625" bestFit="1" customWidth="1"/>
    <col min="3" max="3" width="7" bestFit="1" customWidth="1"/>
    <col min="4" max="4" width="11.7109375" customWidth="1"/>
    <col min="5" max="5" width="7.5703125" bestFit="1" customWidth="1"/>
    <col min="6" max="6" width="11.7109375" customWidth="1"/>
    <col min="7" max="7" width="7.5703125" bestFit="1" customWidth="1"/>
    <col min="8" max="8" width="6.5703125" customWidth="1"/>
    <col min="9" max="9" width="11.5703125" customWidth="1"/>
    <col min="10" max="10" width="7.5703125" bestFit="1" customWidth="1"/>
    <col min="11" max="11" width="11.5703125" customWidth="1"/>
    <col min="12" max="12" width="7.5703125" bestFit="1" customWidth="1"/>
    <col min="13" max="13" width="6.5703125" style="17" customWidth="1"/>
    <col min="14" max="14" width="11.5703125" bestFit="1" customWidth="1"/>
    <col min="15" max="15" width="7.5703125" bestFit="1" customWidth="1"/>
    <col min="16" max="16" width="11.5703125" bestFit="1" customWidth="1"/>
    <col min="17" max="17" width="7.5703125" bestFit="1" customWidth="1"/>
    <col min="18" max="18" width="6.5703125" style="80" bestFit="1" customWidth="1"/>
    <col min="19" max="19" width="6.5703125" style="15" bestFit="1" customWidth="1"/>
    <col min="20" max="20" width="6.42578125" style="143" bestFit="1" customWidth="1"/>
  </cols>
  <sheetData>
    <row r="1" spans="1:20" s="3" customFormat="1" ht="15.75" x14ac:dyDescent="0.25">
      <c r="A1" s="163" t="s">
        <v>246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R1" s="80"/>
      <c r="S1" s="15"/>
      <c r="T1" s="143"/>
    </row>
    <row r="2" spans="1:20" s="3" customFormat="1" x14ac:dyDescent="0.25">
      <c r="C2" s="13"/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81"/>
      <c r="S2" s="15"/>
      <c r="T2" s="143"/>
    </row>
    <row r="3" spans="1:20" s="3" customFormat="1" x14ac:dyDescent="0.25">
      <c r="C3" s="13"/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M3" s="15"/>
      <c r="N3" s="162" t="s">
        <v>389</v>
      </c>
      <c r="O3" s="162"/>
      <c r="P3" s="160" t="s">
        <v>390</v>
      </c>
      <c r="Q3" s="160"/>
      <c r="R3" s="15"/>
      <c r="S3" s="15" t="s">
        <v>253</v>
      </c>
      <c r="T3" s="143"/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s="13" customFormat="1" x14ac:dyDescent="0.25">
      <c r="A5" s="84" t="s">
        <v>60</v>
      </c>
      <c r="B5" s="84" t="s">
        <v>57</v>
      </c>
      <c r="C5" s="84" t="s">
        <v>238</v>
      </c>
      <c r="D5" s="84"/>
      <c r="E5" s="84"/>
      <c r="F5" s="85"/>
      <c r="G5" s="85"/>
      <c r="H5" s="85"/>
      <c r="I5" s="87">
        <v>2</v>
      </c>
      <c r="J5" s="87">
        <v>5</v>
      </c>
      <c r="K5" s="85">
        <v>1</v>
      </c>
      <c r="L5" s="85">
        <v>6</v>
      </c>
      <c r="M5" s="86">
        <v>11</v>
      </c>
      <c r="N5" s="84">
        <v>1</v>
      </c>
      <c r="O5" s="84">
        <v>6</v>
      </c>
      <c r="P5" s="85">
        <v>2</v>
      </c>
      <c r="Q5" s="85">
        <v>5</v>
      </c>
      <c r="R5" s="95">
        <v>11</v>
      </c>
      <c r="S5" s="86">
        <v>22</v>
      </c>
      <c r="T5" s="143"/>
    </row>
    <row r="6" spans="1:20" s="13" customFormat="1" x14ac:dyDescent="0.25">
      <c r="A6" s="13" t="s">
        <v>115</v>
      </c>
      <c r="B6" s="13" t="s">
        <v>339</v>
      </c>
      <c r="C6" s="13" t="s">
        <v>238</v>
      </c>
      <c r="F6" s="34"/>
      <c r="G6" s="34"/>
      <c r="H6" s="63"/>
      <c r="I6" s="50">
        <v>1</v>
      </c>
      <c r="J6" s="50">
        <v>6</v>
      </c>
      <c r="K6" s="34"/>
      <c r="L6" s="34"/>
      <c r="M6" s="15">
        <v>6</v>
      </c>
      <c r="N6" s="13">
        <v>2</v>
      </c>
      <c r="O6" s="13">
        <v>5</v>
      </c>
      <c r="R6" s="24">
        <v>5</v>
      </c>
      <c r="S6" s="15">
        <v>11</v>
      </c>
      <c r="T6" s="143"/>
    </row>
    <row r="7" spans="1:20" s="13" customFormat="1" x14ac:dyDescent="0.25">
      <c r="A7" s="13" t="s">
        <v>536</v>
      </c>
      <c r="B7" s="13" t="s">
        <v>537</v>
      </c>
      <c r="C7" s="13" t="s">
        <v>238</v>
      </c>
      <c r="D7"/>
      <c r="E7"/>
      <c r="F7" s="38"/>
      <c r="G7" s="38"/>
      <c r="H7" s="38"/>
      <c r="I7" s="38"/>
      <c r="J7" s="38"/>
      <c r="K7" s="38"/>
      <c r="L7" s="38"/>
      <c r="M7" s="17"/>
      <c r="N7"/>
      <c r="O7"/>
      <c r="P7" s="132">
        <v>1</v>
      </c>
      <c r="Q7" s="132">
        <v>6</v>
      </c>
      <c r="R7" s="24">
        <v>6</v>
      </c>
      <c r="S7" s="15">
        <v>6</v>
      </c>
      <c r="T7" s="143"/>
    </row>
    <row r="8" spans="1:20" s="13" customFormat="1" x14ac:dyDescent="0.25">
      <c r="A8" s="84" t="s">
        <v>172</v>
      </c>
      <c r="B8" s="84" t="s">
        <v>173</v>
      </c>
      <c r="C8" s="84" t="s">
        <v>238</v>
      </c>
      <c r="D8" s="84">
        <v>1</v>
      </c>
      <c r="E8" s="84">
        <v>6</v>
      </c>
      <c r="F8" s="85"/>
      <c r="G8" s="85"/>
      <c r="H8" s="86">
        <f>E8+G8</f>
        <v>6</v>
      </c>
      <c r="I8" s="87"/>
      <c r="J8" s="87"/>
      <c r="K8" s="85"/>
      <c r="L8" s="85"/>
      <c r="M8" s="84"/>
      <c r="N8" s="84"/>
      <c r="O8" s="84"/>
      <c r="P8" s="85"/>
      <c r="Q8" s="85"/>
      <c r="R8" s="95"/>
      <c r="S8" s="86">
        <v>6</v>
      </c>
      <c r="T8" s="143"/>
    </row>
    <row r="9" spans="1:20" s="13" customFormat="1" x14ac:dyDescent="0.25">
      <c r="A9" s="133" t="s">
        <v>50</v>
      </c>
      <c r="B9" s="133" t="s">
        <v>67</v>
      </c>
      <c r="C9" s="133" t="s">
        <v>238</v>
      </c>
      <c r="D9" s="133">
        <v>2</v>
      </c>
      <c r="E9" s="133">
        <v>5</v>
      </c>
      <c r="F9" s="132"/>
      <c r="G9" s="132"/>
      <c r="H9" s="15">
        <f>E9+G9</f>
        <v>5</v>
      </c>
      <c r="I9" s="50"/>
      <c r="J9" s="50"/>
      <c r="K9" s="132"/>
      <c r="L9" s="132"/>
      <c r="M9" s="133"/>
      <c r="N9" s="133"/>
      <c r="O9" s="133"/>
      <c r="P9" s="133"/>
      <c r="Q9" s="133"/>
      <c r="R9" s="24"/>
      <c r="S9" s="15">
        <v>5</v>
      </c>
      <c r="T9" s="143"/>
    </row>
    <row r="10" spans="1:20" s="13" customFormat="1" x14ac:dyDescent="0.25">
      <c r="A10" s="133" t="s">
        <v>21</v>
      </c>
      <c r="B10" s="133" t="s">
        <v>31</v>
      </c>
      <c r="C10" s="133" t="s">
        <v>238</v>
      </c>
      <c r="D10" s="133"/>
      <c r="E10" s="133"/>
      <c r="F10" s="132"/>
      <c r="G10" s="132"/>
      <c r="H10" s="132"/>
      <c r="I10" s="50"/>
      <c r="J10" s="50"/>
      <c r="K10" s="132">
        <v>2</v>
      </c>
      <c r="L10" s="132">
        <v>5</v>
      </c>
      <c r="M10" s="15">
        <v>5</v>
      </c>
      <c r="N10" s="133"/>
      <c r="O10" s="133"/>
      <c r="P10" s="133"/>
      <c r="Q10" s="133"/>
      <c r="R10" s="24"/>
      <c r="S10" s="15">
        <v>5</v>
      </c>
      <c r="T10" s="143"/>
    </row>
    <row r="11" spans="1:20" s="13" customFormat="1" x14ac:dyDescent="0.25">
      <c r="A11" s="84" t="s">
        <v>27</v>
      </c>
      <c r="B11" s="84" t="s">
        <v>28</v>
      </c>
      <c r="C11" s="84" t="s">
        <v>238</v>
      </c>
      <c r="D11" s="84"/>
      <c r="E11" s="84"/>
      <c r="F11" s="85"/>
      <c r="G11" s="85"/>
      <c r="H11" s="85"/>
      <c r="I11" s="87">
        <v>3</v>
      </c>
      <c r="J11" s="87">
        <v>4</v>
      </c>
      <c r="K11" s="85"/>
      <c r="L11" s="85"/>
      <c r="M11" s="86">
        <v>4</v>
      </c>
      <c r="N11" s="84"/>
      <c r="O11" s="84"/>
      <c r="P11" s="84"/>
      <c r="Q11" s="84"/>
      <c r="R11" s="95"/>
      <c r="S11" s="86">
        <v>4</v>
      </c>
      <c r="T11" s="143"/>
    </row>
    <row r="12" spans="1:20" s="13" customFormat="1" x14ac:dyDescent="0.25">
      <c r="A12" s="80" t="s">
        <v>125</v>
      </c>
      <c r="B12" s="80" t="s">
        <v>497</v>
      </c>
      <c r="C12" s="80" t="s">
        <v>239</v>
      </c>
      <c r="F12" s="34"/>
      <c r="G12" s="34"/>
      <c r="H12" s="119"/>
      <c r="I12" s="119"/>
      <c r="J12" s="119"/>
      <c r="K12" s="34"/>
      <c r="L12" s="34"/>
      <c r="M12" s="15"/>
      <c r="N12" s="13">
        <v>4</v>
      </c>
      <c r="P12" s="82" t="s">
        <v>346</v>
      </c>
      <c r="Q12" s="82"/>
      <c r="R12" s="24"/>
      <c r="S12" s="15"/>
      <c r="T12" s="143"/>
    </row>
    <row r="13" spans="1:20" x14ac:dyDescent="0.25">
      <c r="A13" s="80" t="s">
        <v>500</v>
      </c>
      <c r="B13" s="80" t="s">
        <v>492</v>
      </c>
      <c r="C13" s="80" t="s">
        <v>239</v>
      </c>
      <c r="D13" s="120"/>
      <c r="E13" s="120"/>
      <c r="F13" s="119"/>
      <c r="G13" s="119"/>
      <c r="H13" s="132"/>
      <c r="I13" s="132"/>
      <c r="J13" s="132"/>
      <c r="K13" s="119"/>
      <c r="L13" s="119"/>
      <c r="M13" s="15"/>
      <c r="N13" s="120">
        <v>3</v>
      </c>
      <c r="O13" s="120"/>
      <c r="P13" s="82"/>
      <c r="Q13" s="82"/>
      <c r="R13" s="24"/>
    </row>
    <row r="14" spans="1:20" x14ac:dyDescent="0.25">
      <c r="F14" s="38"/>
      <c r="G14" s="38"/>
      <c r="H14" s="38"/>
      <c r="I14" s="38"/>
      <c r="J14" s="38"/>
      <c r="K14" s="38"/>
      <c r="L14" s="38"/>
      <c r="R14" s="24"/>
    </row>
    <row r="15" spans="1:20" x14ac:dyDescent="0.25">
      <c r="F15" s="38"/>
      <c r="G15" s="38"/>
      <c r="H15" s="38"/>
      <c r="I15" s="38"/>
      <c r="J15" s="38"/>
      <c r="K15" s="38"/>
      <c r="L15" s="38"/>
      <c r="R15" s="24"/>
    </row>
    <row r="16" spans="1:20" x14ac:dyDescent="0.25">
      <c r="F16" s="38"/>
      <c r="G16" s="38"/>
      <c r="H16" s="38"/>
      <c r="I16" s="38"/>
      <c r="J16" s="38"/>
      <c r="K16" s="38"/>
      <c r="L16" s="38"/>
      <c r="R16" s="24"/>
    </row>
    <row r="17" spans="6:18" x14ac:dyDescent="0.25">
      <c r="F17" s="38"/>
      <c r="G17" s="38"/>
      <c r="H17" s="38"/>
      <c r="I17" s="38"/>
      <c r="J17" s="38"/>
      <c r="K17" s="38"/>
      <c r="L17" s="38"/>
      <c r="R17" s="24"/>
    </row>
    <row r="18" spans="6:18" x14ac:dyDescent="0.25">
      <c r="F18" s="38"/>
      <c r="G18" s="38"/>
      <c r="H18" s="38"/>
      <c r="I18" s="38"/>
      <c r="J18" s="38"/>
      <c r="K18" s="38"/>
      <c r="L18" s="38"/>
    </row>
  </sheetData>
  <sortState ref="A5:T13">
    <sortCondition descending="1" ref="S5:S13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workbookViewId="0">
      <selection activeCell="I6" sqref="I6"/>
    </sheetView>
  </sheetViews>
  <sheetFormatPr defaultRowHeight="15" x14ac:dyDescent="0.25"/>
  <cols>
    <col min="1" max="1" width="11.5703125" style="1" bestFit="1" customWidth="1"/>
    <col min="2" max="2" width="11" style="1" bestFit="1" customWidth="1"/>
    <col min="3" max="3" width="6.7109375" style="5" bestFit="1" customWidth="1"/>
    <col min="4" max="4" width="11.5703125" style="1" customWidth="1"/>
    <col min="5" max="5" width="7.5703125" style="1" bestFit="1" customWidth="1"/>
    <col min="6" max="6" width="11.5703125" style="1" customWidth="1"/>
    <col min="7" max="7" width="7.5703125" style="1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bestFit="1" customWidth="1"/>
    <col min="14" max="14" width="11.5703125" style="1" bestFit="1" customWidth="1"/>
    <col min="15" max="15" width="7.5703125" style="1" bestFit="1" customWidth="1"/>
    <col min="16" max="16" width="11.5703125" style="1" bestFit="1" customWidth="1"/>
    <col min="17" max="17" width="7.5703125" style="1" bestFit="1" customWidth="1"/>
    <col min="18" max="18" width="6.5703125" style="24" bestFit="1" customWidth="1"/>
    <col min="19" max="19" width="6.5703125" style="15" bestFit="1" customWidth="1"/>
    <col min="20" max="20" width="6.42578125" style="143" bestFit="1" customWidth="1"/>
    <col min="21" max="16384" width="9.140625" style="1"/>
  </cols>
  <sheetData>
    <row r="1" spans="1:20" ht="15.75" x14ac:dyDescent="0.25">
      <c r="A1" s="163" t="s">
        <v>150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1" t="s">
        <v>386</v>
      </c>
      <c r="N2" s="161"/>
      <c r="O2" s="161"/>
      <c r="P2" s="161"/>
      <c r="Q2" s="161"/>
      <c r="R2" s="28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x14ac:dyDescent="0.25">
      <c r="A4" s="2" t="s">
        <v>32</v>
      </c>
      <c r="B4" s="2" t="s">
        <v>33</v>
      </c>
      <c r="C4" s="2" t="s">
        <v>237</v>
      </c>
      <c r="D4" s="2" t="s">
        <v>35</v>
      </c>
      <c r="E4" s="2" t="s">
        <v>236</v>
      </c>
      <c r="F4" s="33" t="s">
        <v>35</v>
      </c>
      <c r="G4" s="33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7" t="s">
        <v>553</v>
      </c>
    </row>
    <row r="5" spans="1:20" x14ac:dyDescent="0.25">
      <c r="A5" s="84" t="s">
        <v>115</v>
      </c>
      <c r="B5" s="84" t="s">
        <v>31</v>
      </c>
      <c r="C5" s="122" t="s">
        <v>238</v>
      </c>
      <c r="D5" s="84">
        <v>1</v>
      </c>
      <c r="E5" s="84">
        <v>6</v>
      </c>
      <c r="F5" s="85">
        <v>1</v>
      </c>
      <c r="G5" s="85">
        <v>6</v>
      </c>
      <c r="H5" s="86">
        <f>E5+G5</f>
        <v>12</v>
      </c>
      <c r="I5" s="87">
        <v>1</v>
      </c>
      <c r="J5" s="87">
        <v>6</v>
      </c>
      <c r="K5" s="85">
        <v>1</v>
      </c>
      <c r="L5" s="85">
        <v>6</v>
      </c>
      <c r="M5" s="86">
        <f>J5+L5</f>
        <v>12</v>
      </c>
      <c r="N5" s="84">
        <v>1</v>
      </c>
      <c r="O5" s="84">
        <v>6</v>
      </c>
      <c r="P5" s="85">
        <v>1</v>
      </c>
      <c r="Q5" s="85">
        <v>6</v>
      </c>
      <c r="R5" s="95">
        <v>12</v>
      </c>
      <c r="S5" s="86">
        <f>H5+M5+R5</f>
        <v>36</v>
      </c>
    </row>
    <row r="6" spans="1:20" x14ac:dyDescent="0.25">
      <c r="A6" s="133" t="s">
        <v>336</v>
      </c>
      <c r="B6" s="133" t="s">
        <v>337</v>
      </c>
      <c r="C6" s="133" t="s">
        <v>239</v>
      </c>
      <c r="D6" s="133"/>
      <c r="E6" s="133"/>
      <c r="F6" s="132"/>
      <c r="G6" s="132"/>
      <c r="H6" s="132"/>
      <c r="I6" s="50">
        <v>2</v>
      </c>
      <c r="J6" s="50"/>
      <c r="K6" s="132"/>
      <c r="L6" s="132"/>
      <c r="N6" s="133">
        <v>3</v>
      </c>
      <c r="O6" s="133"/>
      <c r="P6" s="133"/>
      <c r="Q6" s="133"/>
    </row>
    <row r="7" spans="1:20" x14ac:dyDescent="0.25">
      <c r="A7" s="1" t="s">
        <v>491</v>
      </c>
      <c r="B7" s="1" t="s">
        <v>492</v>
      </c>
      <c r="C7" s="5" t="s">
        <v>239</v>
      </c>
      <c r="N7" s="1">
        <v>2</v>
      </c>
    </row>
    <row r="8" spans="1:20" x14ac:dyDescent="0.25">
      <c r="A8" s="1" t="s">
        <v>411</v>
      </c>
      <c r="B8" s="1" t="s">
        <v>395</v>
      </c>
      <c r="C8" s="5" t="s">
        <v>239</v>
      </c>
      <c r="N8" s="1">
        <v>4</v>
      </c>
    </row>
    <row r="9" spans="1:20" x14ac:dyDescent="0.25">
      <c r="G9" s="2"/>
      <c r="H9" s="2"/>
      <c r="I9" s="2"/>
      <c r="J9" s="2"/>
      <c r="K9" s="2"/>
      <c r="L9" s="2"/>
    </row>
  </sheetData>
  <sortState ref="A5:T8">
    <sortCondition ref="C5:C8"/>
  </sortState>
  <mergeCells count="10">
    <mergeCell ref="P3:Q3"/>
    <mergeCell ref="M2:Q2"/>
    <mergeCell ref="D3:E3"/>
    <mergeCell ref="A1:O1"/>
    <mergeCell ref="F3:G3"/>
    <mergeCell ref="I3:J3"/>
    <mergeCell ref="K3:L3"/>
    <mergeCell ref="D2:G2"/>
    <mergeCell ref="I2:L2"/>
    <mergeCell ref="N3:O3"/>
  </mergeCells>
  <pageMargins left="0.7" right="0.7" top="0.75" bottom="0.75" header="0.3" footer="0.3"/>
  <pageSetup scale="63" fitToHeight="0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workbookViewId="0">
      <selection activeCell="D15" sqref="D15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customWidth="1"/>
    <col min="10" max="10" width="7.5703125" style="31" bestFit="1" customWidth="1"/>
    <col min="11" max="11" width="11.5703125" style="31" customWidth="1"/>
    <col min="12" max="12" width="7.5703125" style="31" bestFit="1" customWidth="1"/>
    <col min="13" max="13" width="6.5703125" style="15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185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129</v>
      </c>
      <c r="B5" s="84" t="s">
        <v>130</v>
      </c>
      <c r="C5" s="84" t="s">
        <v>238</v>
      </c>
      <c r="D5" s="84"/>
      <c r="E5" s="84"/>
      <c r="F5" s="85"/>
      <c r="G5" s="85"/>
      <c r="H5" s="85"/>
      <c r="I5" s="87">
        <v>1</v>
      </c>
      <c r="J5" s="87">
        <v>6</v>
      </c>
      <c r="K5" s="85">
        <v>1</v>
      </c>
      <c r="L5" s="85">
        <v>6</v>
      </c>
      <c r="M5" s="86">
        <v>12</v>
      </c>
      <c r="N5" s="84"/>
      <c r="O5" s="84"/>
      <c r="P5" s="85">
        <v>1</v>
      </c>
      <c r="Q5" s="85">
        <v>6</v>
      </c>
      <c r="R5" s="95">
        <v>6</v>
      </c>
      <c r="S5" s="86">
        <v>18</v>
      </c>
    </row>
    <row r="6" spans="1:20" x14ac:dyDescent="0.25">
      <c r="A6" s="84" t="s">
        <v>182</v>
      </c>
      <c r="B6" s="84" t="s">
        <v>8</v>
      </c>
      <c r="C6" s="84" t="s">
        <v>238</v>
      </c>
      <c r="D6" s="84"/>
      <c r="E6" s="84"/>
      <c r="F6" s="85">
        <v>1</v>
      </c>
      <c r="G6" s="85">
        <v>6</v>
      </c>
      <c r="H6" s="86">
        <f>E6+G6</f>
        <v>6</v>
      </c>
      <c r="I6" s="87">
        <v>2</v>
      </c>
      <c r="J6" s="87">
        <v>5</v>
      </c>
      <c r="K6" s="85">
        <v>3</v>
      </c>
      <c r="L6" s="85">
        <v>4</v>
      </c>
      <c r="M6" s="86">
        <v>9</v>
      </c>
      <c r="N6" s="84" t="s">
        <v>346</v>
      </c>
      <c r="O6" s="84"/>
      <c r="P6" s="85" t="s">
        <v>346</v>
      </c>
      <c r="Q6" s="85"/>
      <c r="R6" s="95"/>
      <c r="S6" s="86">
        <v>15</v>
      </c>
    </row>
    <row r="7" spans="1:20" x14ac:dyDescent="0.25">
      <c r="A7" s="3" t="s">
        <v>519</v>
      </c>
      <c r="B7" s="3" t="s">
        <v>520</v>
      </c>
      <c r="C7" s="13" t="s">
        <v>238</v>
      </c>
      <c r="F7" s="133"/>
      <c r="G7" s="133"/>
      <c r="H7" s="133"/>
      <c r="I7" s="133"/>
      <c r="J7" s="133"/>
      <c r="K7" s="133"/>
      <c r="L7" s="133"/>
      <c r="N7" s="3">
        <v>2</v>
      </c>
      <c r="O7" s="3">
        <v>5</v>
      </c>
      <c r="P7" s="82">
        <v>2</v>
      </c>
      <c r="Q7" s="82">
        <v>5</v>
      </c>
      <c r="R7" s="24">
        <v>10</v>
      </c>
      <c r="S7" s="94">
        <v>10</v>
      </c>
    </row>
    <row r="8" spans="1:20" x14ac:dyDescent="0.25">
      <c r="A8" s="84" t="s">
        <v>127</v>
      </c>
      <c r="B8" s="84" t="s">
        <v>128</v>
      </c>
      <c r="C8" s="84" t="s">
        <v>238</v>
      </c>
      <c r="D8" s="84">
        <v>1</v>
      </c>
      <c r="E8" s="84">
        <v>6</v>
      </c>
      <c r="F8" s="85"/>
      <c r="G8" s="85"/>
      <c r="H8" s="86">
        <f>E8+G8</f>
        <v>6</v>
      </c>
      <c r="I8" s="87"/>
      <c r="J8" s="87"/>
      <c r="K8" s="85"/>
      <c r="L8" s="85"/>
      <c r="M8" s="86"/>
      <c r="N8" s="84"/>
      <c r="O8" s="84"/>
      <c r="P8" s="85"/>
      <c r="Q8" s="85"/>
      <c r="R8" s="95"/>
      <c r="S8" s="86">
        <v>6</v>
      </c>
    </row>
    <row r="9" spans="1:20" x14ac:dyDescent="0.25">
      <c r="A9" s="84" t="s">
        <v>121</v>
      </c>
      <c r="B9" s="84" t="s">
        <v>122</v>
      </c>
      <c r="C9" s="84" t="s">
        <v>238</v>
      </c>
      <c r="D9" s="84"/>
      <c r="E9" s="84"/>
      <c r="F9" s="85"/>
      <c r="G9" s="85"/>
      <c r="H9" s="85"/>
      <c r="I9" s="85"/>
      <c r="J9" s="85"/>
      <c r="K9" s="85"/>
      <c r="L9" s="85"/>
      <c r="M9" s="86"/>
      <c r="N9" s="84">
        <v>1</v>
      </c>
      <c r="O9" s="84">
        <v>6</v>
      </c>
      <c r="P9" s="85"/>
      <c r="Q9" s="85"/>
      <c r="R9" s="95">
        <v>6</v>
      </c>
      <c r="S9" s="86">
        <v>6</v>
      </c>
    </row>
    <row r="10" spans="1:20" x14ac:dyDescent="0.25">
      <c r="A10" s="84" t="s">
        <v>132</v>
      </c>
      <c r="B10" s="84" t="s">
        <v>133</v>
      </c>
      <c r="C10" s="84" t="s">
        <v>238</v>
      </c>
      <c r="D10" s="84"/>
      <c r="E10" s="84"/>
      <c r="F10" s="85"/>
      <c r="G10" s="85"/>
      <c r="H10" s="85"/>
      <c r="I10" s="85"/>
      <c r="J10" s="85"/>
      <c r="K10" s="85"/>
      <c r="L10" s="85"/>
      <c r="M10" s="86"/>
      <c r="N10" s="84">
        <v>4</v>
      </c>
      <c r="O10" s="84">
        <v>3</v>
      </c>
      <c r="P10" s="85"/>
      <c r="Q10" s="85"/>
      <c r="R10" s="95">
        <v>3</v>
      </c>
      <c r="S10" s="86">
        <v>3</v>
      </c>
    </row>
    <row r="11" spans="1:20" x14ac:dyDescent="0.25">
      <c r="A11" s="3" t="s">
        <v>502</v>
      </c>
      <c r="B11" s="3" t="s">
        <v>530</v>
      </c>
      <c r="C11" s="13" t="s">
        <v>239</v>
      </c>
      <c r="F11" s="34"/>
      <c r="G11" s="34"/>
      <c r="H11" s="132"/>
      <c r="I11" s="132"/>
      <c r="J11" s="132"/>
      <c r="K11" s="34"/>
      <c r="L11" s="34"/>
      <c r="N11" s="3">
        <v>3</v>
      </c>
      <c r="P11" s="82">
        <v>5</v>
      </c>
      <c r="Q11" s="82"/>
      <c r="R11" s="24"/>
    </row>
    <row r="12" spans="1:20" x14ac:dyDescent="0.25">
      <c r="A12" s="3" t="s">
        <v>365</v>
      </c>
      <c r="B12" s="3" t="s">
        <v>366</v>
      </c>
      <c r="C12" s="13" t="s">
        <v>239</v>
      </c>
      <c r="F12" s="34"/>
      <c r="G12" s="34"/>
      <c r="H12" s="46"/>
      <c r="I12" s="50"/>
      <c r="J12" s="50"/>
      <c r="K12" s="34">
        <v>2</v>
      </c>
      <c r="L12" s="34"/>
      <c r="P12" s="82"/>
      <c r="Q12" s="82"/>
      <c r="R12" s="24"/>
    </row>
    <row r="13" spans="1:20" x14ac:dyDescent="0.25">
      <c r="A13" s="3" t="s">
        <v>243</v>
      </c>
      <c r="B13" s="3" t="s">
        <v>244</v>
      </c>
      <c r="C13" s="13" t="s">
        <v>239</v>
      </c>
      <c r="F13" s="132">
        <v>2</v>
      </c>
      <c r="G13" s="132"/>
      <c r="H13" s="15">
        <f>E13+G13</f>
        <v>0</v>
      </c>
      <c r="I13" s="50"/>
      <c r="J13" s="50"/>
      <c r="K13" s="132"/>
      <c r="L13" s="132"/>
      <c r="P13" s="82"/>
      <c r="Q13" s="82"/>
      <c r="R13" s="24"/>
    </row>
    <row r="14" spans="1:20" x14ac:dyDescent="0.25">
      <c r="A14" s="3" t="s">
        <v>527</v>
      </c>
      <c r="B14" s="3" t="s">
        <v>528</v>
      </c>
      <c r="C14" s="13" t="s">
        <v>239</v>
      </c>
      <c r="F14" s="34"/>
      <c r="G14" s="34"/>
      <c r="H14" s="46"/>
      <c r="I14" s="34"/>
      <c r="J14" s="34"/>
      <c r="K14" s="34"/>
      <c r="L14" s="34"/>
      <c r="N14" s="3" t="s">
        <v>346</v>
      </c>
      <c r="P14" s="82">
        <v>4</v>
      </c>
      <c r="Q14" s="82"/>
      <c r="R14" s="24"/>
    </row>
    <row r="15" spans="1:20" x14ac:dyDescent="0.25">
      <c r="A15" s="3" t="s">
        <v>527</v>
      </c>
      <c r="B15" s="3" t="s">
        <v>547</v>
      </c>
      <c r="C15" s="13" t="s">
        <v>239</v>
      </c>
      <c r="F15" s="133"/>
      <c r="G15" s="133"/>
      <c r="H15" s="133"/>
      <c r="I15" s="133"/>
      <c r="J15" s="133"/>
      <c r="K15" s="133"/>
      <c r="L15" s="133"/>
      <c r="P15" s="82" t="s">
        <v>346</v>
      </c>
      <c r="Q15" s="82"/>
      <c r="R15" s="24"/>
    </row>
    <row r="16" spans="1:20" x14ac:dyDescent="0.25">
      <c r="A16" s="3" t="s">
        <v>521</v>
      </c>
      <c r="B16" s="3" t="s">
        <v>522</v>
      </c>
      <c r="C16" s="13" t="s">
        <v>239</v>
      </c>
      <c r="F16" s="82"/>
      <c r="G16" s="82"/>
      <c r="H16" s="82"/>
      <c r="I16" s="82"/>
      <c r="J16" s="82"/>
      <c r="K16" s="82"/>
      <c r="L16" s="82"/>
      <c r="N16" s="3">
        <v>5</v>
      </c>
      <c r="P16" s="82">
        <v>3</v>
      </c>
      <c r="Q16" s="82"/>
      <c r="R16" s="24"/>
    </row>
    <row r="17" spans="18:18" x14ac:dyDescent="0.25">
      <c r="R17" s="24"/>
    </row>
    <row r="18" spans="18:18" x14ac:dyDescent="0.25">
      <c r="R18" s="24"/>
    </row>
    <row r="19" spans="18:18" x14ac:dyDescent="0.25">
      <c r="R19" s="24"/>
    </row>
  </sheetData>
  <sortState ref="A5:T16">
    <sortCondition descending="1" ref="S5:S16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workbookViewId="0">
      <selection activeCell="A12" sqref="A12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3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186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129</v>
      </c>
      <c r="B5" s="84" t="s">
        <v>130</v>
      </c>
      <c r="C5" s="84" t="s">
        <v>238</v>
      </c>
      <c r="D5" s="84"/>
      <c r="E5" s="84"/>
      <c r="F5" s="85"/>
      <c r="G5" s="85"/>
      <c r="H5" s="85"/>
      <c r="I5" s="87">
        <v>1</v>
      </c>
      <c r="J5" s="87">
        <v>6</v>
      </c>
      <c r="K5" s="85">
        <v>1</v>
      </c>
      <c r="L5" s="85">
        <v>6</v>
      </c>
      <c r="M5" s="86">
        <v>12</v>
      </c>
      <c r="N5" s="84" t="s">
        <v>346</v>
      </c>
      <c r="O5" s="84"/>
      <c r="P5" s="85">
        <v>2</v>
      </c>
      <c r="Q5" s="85">
        <v>5</v>
      </c>
      <c r="R5" s="95">
        <v>5</v>
      </c>
      <c r="S5" s="86">
        <v>17</v>
      </c>
    </row>
    <row r="6" spans="1:20" x14ac:dyDescent="0.25">
      <c r="A6" s="3" t="s">
        <v>519</v>
      </c>
      <c r="B6" s="3" t="s">
        <v>520</v>
      </c>
      <c r="C6" s="13" t="s">
        <v>238</v>
      </c>
      <c r="F6" s="34"/>
      <c r="G6" s="34"/>
      <c r="H6" s="46"/>
      <c r="I6" s="132"/>
      <c r="J6" s="132"/>
      <c r="K6" s="34"/>
      <c r="L6" s="34"/>
      <c r="N6" s="3">
        <v>1</v>
      </c>
      <c r="O6" s="3">
        <v>6</v>
      </c>
      <c r="P6" s="82">
        <v>1</v>
      </c>
      <c r="Q6" s="82">
        <v>6</v>
      </c>
      <c r="R6" s="24">
        <v>12</v>
      </c>
      <c r="S6" s="15">
        <v>12</v>
      </c>
    </row>
    <row r="7" spans="1:20" x14ac:dyDescent="0.25">
      <c r="A7" s="84" t="s">
        <v>141</v>
      </c>
      <c r="B7" s="84" t="s">
        <v>142</v>
      </c>
      <c r="C7" s="84" t="s">
        <v>238</v>
      </c>
      <c r="D7" s="84"/>
      <c r="E7" s="84"/>
      <c r="F7" s="85"/>
      <c r="G7" s="85"/>
      <c r="H7" s="85"/>
      <c r="I7" s="87">
        <v>2</v>
      </c>
      <c r="J7" s="87">
        <v>5</v>
      </c>
      <c r="K7" s="85">
        <v>2</v>
      </c>
      <c r="L7" s="85">
        <v>5</v>
      </c>
      <c r="M7" s="86">
        <v>10</v>
      </c>
      <c r="N7" s="84"/>
      <c r="O7" s="84"/>
      <c r="P7" s="85"/>
      <c r="Q7" s="85"/>
      <c r="R7" s="95"/>
      <c r="S7" s="86">
        <v>10</v>
      </c>
    </row>
    <row r="8" spans="1:20" x14ac:dyDescent="0.25">
      <c r="A8" s="133" t="s">
        <v>115</v>
      </c>
      <c r="B8" s="133" t="s">
        <v>339</v>
      </c>
      <c r="C8" s="133" t="s">
        <v>238</v>
      </c>
      <c r="D8" s="133"/>
      <c r="E8" s="133"/>
      <c r="F8" s="132"/>
      <c r="G8" s="132"/>
      <c r="H8" s="132"/>
      <c r="I8" s="50">
        <v>3</v>
      </c>
      <c r="J8" s="50">
        <v>4</v>
      </c>
      <c r="K8" s="132"/>
      <c r="L8" s="132"/>
      <c r="M8" s="15">
        <v>4</v>
      </c>
      <c r="N8" s="133">
        <v>5</v>
      </c>
      <c r="O8" s="133">
        <v>2</v>
      </c>
      <c r="P8" s="132"/>
      <c r="Q8" s="132"/>
      <c r="R8" s="24">
        <v>2</v>
      </c>
      <c r="S8" s="15">
        <v>6</v>
      </c>
    </row>
    <row r="9" spans="1:20" x14ac:dyDescent="0.25">
      <c r="A9" s="84" t="s">
        <v>136</v>
      </c>
      <c r="B9" s="84" t="s">
        <v>130</v>
      </c>
      <c r="C9" s="84" t="s">
        <v>238</v>
      </c>
      <c r="D9" s="84"/>
      <c r="E9" s="84"/>
      <c r="F9" s="85"/>
      <c r="G9" s="85"/>
      <c r="H9" s="85"/>
      <c r="I9" s="85"/>
      <c r="J9" s="85"/>
      <c r="K9" s="85"/>
      <c r="L9" s="85"/>
      <c r="M9" s="86"/>
      <c r="N9" s="84">
        <v>3</v>
      </c>
      <c r="O9" s="84">
        <v>4</v>
      </c>
      <c r="P9" s="85"/>
      <c r="Q9" s="85"/>
      <c r="R9" s="95">
        <v>4</v>
      </c>
      <c r="S9" s="86">
        <v>4</v>
      </c>
    </row>
    <row r="10" spans="1:20" x14ac:dyDescent="0.25">
      <c r="A10" s="3" t="s">
        <v>536</v>
      </c>
      <c r="B10" s="3" t="s">
        <v>537</v>
      </c>
      <c r="C10" s="13" t="s">
        <v>238</v>
      </c>
      <c r="F10" s="34"/>
      <c r="G10" s="34"/>
      <c r="H10" s="132"/>
      <c r="I10" s="132"/>
      <c r="J10" s="132"/>
      <c r="K10" s="34"/>
      <c r="L10" s="34"/>
      <c r="P10" s="82" t="s">
        <v>346</v>
      </c>
      <c r="Q10" s="82"/>
      <c r="R10" s="24"/>
      <c r="S10" s="15">
        <v>0</v>
      </c>
    </row>
    <row r="11" spans="1:20" x14ac:dyDescent="0.25">
      <c r="A11" s="3" t="s">
        <v>502</v>
      </c>
      <c r="B11" s="3" t="s">
        <v>530</v>
      </c>
      <c r="C11" s="13" t="s">
        <v>239</v>
      </c>
      <c r="F11" s="34"/>
      <c r="G11" s="34"/>
      <c r="H11" s="46"/>
      <c r="I11" s="34"/>
      <c r="J11" s="34"/>
      <c r="K11" s="34"/>
      <c r="L11" s="34"/>
      <c r="N11" s="3">
        <v>2</v>
      </c>
      <c r="P11" s="82">
        <v>4</v>
      </c>
      <c r="Q11" s="82"/>
      <c r="R11" s="24"/>
      <c r="S11" s="94"/>
    </row>
    <row r="12" spans="1:20" x14ac:dyDescent="0.25">
      <c r="A12" s="3" t="s">
        <v>243</v>
      </c>
      <c r="B12" s="3" t="s">
        <v>244</v>
      </c>
      <c r="C12" s="13" t="s">
        <v>239</v>
      </c>
      <c r="F12" s="34">
        <v>1</v>
      </c>
      <c r="G12" s="34"/>
      <c r="H12" s="15"/>
      <c r="I12" s="50"/>
      <c r="J12" s="50"/>
      <c r="K12" s="34"/>
      <c r="L12" s="34"/>
      <c r="P12" s="82"/>
      <c r="Q12" s="82"/>
      <c r="R12" s="24"/>
    </row>
    <row r="13" spans="1:20" x14ac:dyDescent="0.25">
      <c r="A13" s="3" t="s">
        <v>527</v>
      </c>
      <c r="B13" s="3" t="s">
        <v>528</v>
      </c>
      <c r="C13" s="13" t="s">
        <v>239</v>
      </c>
      <c r="F13" s="34"/>
      <c r="G13" s="34"/>
      <c r="H13" s="46"/>
      <c r="I13" s="34"/>
      <c r="J13" s="34"/>
      <c r="K13" s="34"/>
      <c r="L13" s="34"/>
      <c r="N13" s="3">
        <v>4</v>
      </c>
      <c r="P13" s="82">
        <v>3</v>
      </c>
      <c r="Q13" s="82"/>
      <c r="R13" s="24"/>
    </row>
    <row r="14" spans="1:20" x14ac:dyDescent="0.25">
      <c r="A14" s="3" t="s">
        <v>535</v>
      </c>
      <c r="B14" s="3" t="s">
        <v>534</v>
      </c>
      <c r="C14" s="13" t="s">
        <v>239</v>
      </c>
      <c r="F14" s="34"/>
      <c r="G14" s="34"/>
      <c r="H14" s="46"/>
      <c r="I14" s="34"/>
      <c r="J14" s="34"/>
      <c r="K14" s="34"/>
      <c r="L14" s="34"/>
      <c r="P14" s="82">
        <v>5</v>
      </c>
      <c r="Q14" s="82"/>
      <c r="R14" s="24"/>
    </row>
    <row r="15" spans="1:20" x14ac:dyDescent="0.25">
      <c r="F15" s="34"/>
      <c r="G15" s="34"/>
      <c r="H15" s="46"/>
      <c r="I15" s="34"/>
      <c r="J15" s="34"/>
      <c r="K15" s="34"/>
      <c r="L15" s="34"/>
      <c r="R15" s="24"/>
    </row>
    <row r="16" spans="1:20" x14ac:dyDescent="0.25">
      <c r="F16" s="34"/>
      <c r="G16" s="34"/>
      <c r="H16" s="46"/>
      <c r="I16" s="34"/>
      <c r="J16" s="34"/>
      <c r="K16" s="34"/>
      <c r="L16" s="34"/>
      <c r="R16" s="24"/>
    </row>
  </sheetData>
  <sortState ref="A5:T14">
    <sortCondition descending="1" ref="S5:S14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opLeftCell="A7" workbookViewId="0">
      <selection activeCell="N16" sqref="N16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bestFit="1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customWidth="1"/>
    <col min="10" max="10" width="7.5703125" style="31" customWidth="1"/>
    <col min="11" max="11" width="11.5703125" style="31" customWidth="1"/>
    <col min="12" max="12" width="7.5703125" style="31" customWidth="1"/>
    <col min="13" max="13" width="6.5703125" style="15" bestFit="1" customWidth="1"/>
    <col min="14" max="14" width="11.5703125" style="3" customWidth="1"/>
    <col min="15" max="15" width="7.5703125" style="3" customWidth="1"/>
    <col min="16" max="16" width="11.5703125" style="3" customWidth="1"/>
    <col min="17" max="17" width="7.5703125" style="3" customWidth="1"/>
    <col min="18" max="18" width="6.5703125" style="3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187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R1" s="24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28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141</v>
      </c>
      <c r="B5" s="84" t="s">
        <v>142</v>
      </c>
      <c r="C5" s="84" t="s">
        <v>238</v>
      </c>
      <c r="D5" s="84">
        <v>4</v>
      </c>
      <c r="E5" s="84">
        <v>3</v>
      </c>
      <c r="F5" s="85">
        <v>1</v>
      </c>
      <c r="G5" s="85">
        <v>6</v>
      </c>
      <c r="H5" s="86">
        <f>E5+G5</f>
        <v>9</v>
      </c>
      <c r="I5" s="87">
        <v>1</v>
      </c>
      <c r="J5" s="87">
        <v>6</v>
      </c>
      <c r="K5" s="85">
        <v>1</v>
      </c>
      <c r="L5" s="85">
        <v>6</v>
      </c>
      <c r="M5" s="86">
        <v>12</v>
      </c>
      <c r="N5" s="84" t="s">
        <v>346</v>
      </c>
      <c r="O5" s="84"/>
      <c r="P5" s="85">
        <v>1</v>
      </c>
      <c r="Q5" s="85">
        <v>6</v>
      </c>
      <c r="R5" s="95">
        <v>6</v>
      </c>
      <c r="S5" s="86">
        <f>9+12+6</f>
        <v>27</v>
      </c>
    </row>
    <row r="6" spans="1:20" x14ac:dyDescent="0.25">
      <c r="A6" s="84" t="s">
        <v>180</v>
      </c>
      <c r="B6" s="84" t="s">
        <v>181</v>
      </c>
      <c r="C6" s="84" t="s">
        <v>238</v>
      </c>
      <c r="D6" s="84">
        <v>2</v>
      </c>
      <c r="E6" s="84">
        <v>5</v>
      </c>
      <c r="F6" s="85">
        <v>3</v>
      </c>
      <c r="G6" s="85">
        <v>4</v>
      </c>
      <c r="H6" s="86">
        <f>E6+G6</f>
        <v>9</v>
      </c>
      <c r="I6" s="87">
        <v>3</v>
      </c>
      <c r="J6" s="87">
        <v>4</v>
      </c>
      <c r="K6" s="85">
        <v>4</v>
      </c>
      <c r="L6" s="85">
        <v>3</v>
      </c>
      <c r="M6" s="86">
        <v>7</v>
      </c>
      <c r="N6" s="84" t="s">
        <v>346</v>
      </c>
      <c r="O6" s="84"/>
      <c r="P6" s="85">
        <v>3</v>
      </c>
      <c r="Q6" s="85">
        <v>4</v>
      </c>
      <c r="R6" s="95">
        <v>4</v>
      </c>
      <c r="S6" s="86">
        <f>9+7+4</f>
        <v>20</v>
      </c>
    </row>
    <row r="7" spans="1:20" x14ac:dyDescent="0.25">
      <c r="A7" s="84" t="s">
        <v>12</v>
      </c>
      <c r="B7" s="84" t="s">
        <v>106</v>
      </c>
      <c r="C7" s="84" t="s">
        <v>238</v>
      </c>
      <c r="D7" s="84">
        <v>1</v>
      </c>
      <c r="E7" s="84">
        <v>6</v>
      </c>
      <c r="F7" s="85">
        <v>4</v>
      </c>
      <c r="G7" s="85">
        <v>3</v>
      </c>
      <c r="H7" s="86">
        <f>E7+G7</f>
        <v>9</v>
      </c>
      <c r="I7" s="87">
        <v>2</v>
      </c>
      <c r="J7" s="87">
        <v>5</v>
      </c>
      <c r="K7" s="85" t="s">
        <v>346</v>
      </c>
      <c r="L7" s="85"/>
      <c r="M7" s="86"/>
      <c r="N7" s="84" t="s">
        <v>346</v>
      </c>
      <c r="O7" s="84"/>
      <c r="P7" s="85">
        <v>2</v>
      </c>
      <c r="Q7" s="85">
        <v>5</v>
      </c>
      <c r="R7" s="95">
        <v>5</v>
      </c>
      <c r="S7" s="86">
        <f>9+5</f>
        <v>14</v>
      </c>
    </row>
    <row r="8" spans="1:20" x14ac:dyDescent="0.25">
      <c r="A8" s="84" t="s">
        <v>27</v>
      </c>
      <c r="B8" s="84" t="s">
        <v>28</v>
      </c>
      <c r="C8" s="84" t="s">
        <v>238</v>
      </c>
      <c r="D8" s="84"/>
      <c r="E8" s="84"/>
      <c r="F8" s="85"/>
      <c r="G8" s="85"/>
      <c r="H8" s="85"/>
      <c r="I8" s="87">
        <v>4</v>
      </c>
      <c r="J8" s="87">
        <v>3</v>
      </c>
      <c r="K8" s="85"/>
      <c r="L8" s="85"/>
      <c r="M8" s="86">
        <v>3</v>
      </c>
      <c r="N8" s="84" t="s">
        <v>346</v>
      </c>
      <c r="O8" s="84"/>
      <c r="P8" s="85">
        <v>5</v>
      </c>
      <c r="Q8" s="85">
        <v>2</v>
      </c>
      <c r="R8" s="95">
        <v>2</v>
      </c>
      <c r="S8" s="86">
        <v>5</v>
      </c>
    </row>
    <row r="9" spans="1:20" x14ac:dyDescent="0.25">
      <c r="A9" s="84" t="s">
        <v>178</v>
      </c>
      <c r="B9" s="84" t="s">
        <v>11</v>
      </c>
      <c r="C9" s="84" t="s">
        <v>238</v>
      </c>
      <c r="D9" s="84">
        <v>5</v>
      </c>
      <c r="E9" s="84">
        <v>2</v>
      </c>
      <c r="F9" s="85"/>
      <c r="G9" s="85"/>
      <c r="H9" s="86">
        <f>E9+G9</f>
        <v>2</v>
      </c>
      <c r="I9" s="87" t="s">
        <v>346</v>
      </c>
      <c r="J9" s="87"/>
      <c r="K9" s="85" t="s">
        <v>346</v>
      </c>
      <c r="L9" s="85"/>
      <c r="M9" s="86"/>
      <c r="N9" s="84">
        <v>5</v>
      </c>
      <c r="O9" s="84">
        <v>2</v>
      </c>
      <c r="P9" s="85" t="s">
        <v>346</v>
      </c>
      <c r="Q9" s="85"/>
      <c r="R9" s="95">
        <v>2</v>
      </c>
      <c r="S9" s="86">
        <v>4</v>
      </c>
    </row>
    <row r="10" spans="1:20" x14ac:dyDescent="0.25">
      <c r="A10" s="135" t="s">
        <v>330</v>
      </c>
      <c r="B10" s="135" t="s">
        <v>331</v>
      </c>
      <c r="C10" s="135" t="s">
        <v>238</v>
      </c>
      <c r="D10" s="135"/>
      <c r="E10" s="135"/>
      <c r="F10" s="134"/>
      <c r="G10" s="134"/>
      <c r="H10" s="134"/>
      <c r="I10" s="50">
        <v>5</v>
      </c>
      <c r="J10" s="50">
        <v>2</v>
      </c>
      <c r="K10" s="134" t="s">
        <v>346</v>
      </c>
      <c r="L10" s="134"/>
      <c r="M10" s="15">
        <v>2</v>
      </c>
      <c r="N10" s="135" t="s">
        <v>346</v>
      </c>
      <c r="O10" s="135"/>
      <c r="P10" s="134"/>
      <c r="Q10" s="134"/>
      <c r="R10" s="24"/>
      <c r="S10" s="15">
        <v>2</v>
      </c>
    </row>
    <row r="11" spans="1:20" x14ac:dyDescent="0.25">
      <c r="A11" s="84" t="s">
        <v>148</v>
      </c>
      <c r="B11" s="84" t="s">
        <v>149</v>
      </c>
      <c r="C11" s="84" t="s">
        <v>238</v>
      </c>
      <c r="D11" s="84"/>
      <c r="E11" s="84"/>
      <c r="F11" s="85">
        <v>5</v>
      </c>
      <c r="G11" s="85">
        <v>2</v>
      </c>
      <c r="H11" s="86">
        <f>E11+G11</f>
        <v>2</v>
      </c>
      <c r="I11" s="87" t="s">
        <v>346</v>
      </c>
      <c r="J11" s="87"/>
      <c r="K11" s="85"/>
      <c r="L11" s="85"/>
      <c r="M11" s="86"/>
      <c r="N11" s="84" t="s">
        <v>346</v>
      </c>
      <c r="O11" s="84"/>
      <c r="P11" s="85" t="s">
        <v>346</v>
      </c>
      <c r="Q11" s="85"/>
      <c r="R11" s="95"/>
      <c r="S11" s="86">
        <v>2</v>
      </c>
    </row>
    <row r="12" spans="1:20" x14ac:dyDescent="0.25">
      <c r="A12" s="84" t="s">
        <v>69</v>
      </c>
      <c r="B12" s="84" t="s">
        <v>26</v>
      </c>
      <c r="C12" s="84" t="s">
        <v>238</v>
      </c>
      <c r="D12" s="84"/>
      <c r="E12" s="84"/>
      <c r="F12" s="85"/>
      <c r="G12" s="85"/>
      <c r="H12" s="86">
        <f>E12+G12</f>
        <v>0</v>
      </c>
      <c r="I12" s="87"/>
      <c r="J12" s="87"/>
      <c r="K12" s="85" t="s">
        <v>346</v>
      </c>
      <c r="L12" s="85"/>
      <c r="M12" s="86">
        <v>0</v>
      </c>
      <c r="N12" s="84"/>
      <c r="O12" s="84"/>
      <c r="P12" s="85"/>
      <c r="Q12" s="85"/>
      <c r="R12" s="95">
        <v>0</v>
      </c>
      <c r="S12" s="86">
        <v>0</v>
      </c>
    </row>
    <row r="13" spans="1:20" x14ac:dyDescent="0.25">
      <c r="A13" s="29" t="s">
        <v>29</v>
      </c>
      <c r="B13" s="29" t="s">
        <v>30</v>
      </c>
      <c r="C13" s="29" t="s">
        <v>238</v>
      </c>
      <c r="D13" s="29"/>
      <c r="E13" s="29"/>
      <c r="F13" s="39">
        <v>2</v>
      </c>
      <c r="G13" s="39">
        <v>5</v>
      </c>
      <c r="H13" s="30">
        <f>E13+G13</f>
        <v>5</v>
      </c>
      <c r="I13" s="64"/>
      <c r="J13" s="64"/>
      <c r="K13" s="39"/>
      <c r="L13" s="39"/>
      <c r="N13" s="135"/>
      <c r="O13" s="135"/>
      <c r="P13" s="134"/>
      <c r="Q13" s="134"/>
      <c r="R13" s="24"/>
      <c r="S13" s="94">
        <v>0</v>
      </c>
    </row>
    <row r="14" spans="1:20" x14ac:dyDescent="0.25">
      <c r="A14" s="135" t="s">
        <v>548</v>
      </c>
      <c r="B14" s="135" t="s">
        <v>106</v>
      </c>
      <c r="C14" s="135" t="s">
        <v>238</v>
      </c>
      <c r="D14" s="135"/>
      <c r="E14" s="135"/>
      <c r="F14" s="135"/>
      <c r="G14" s="135"/>
      <c r="H14" s="135"/>
      <c r="I14" s="135"/>
      <c r="J14" s="135"/>
      <c r="K14" s="134"/>
      <c r="L14" s="134"/>
      <c r="N14" s="135"/>
      <c r="O14" s="135"/>
      <c r="P14" s="134" t="s">
        <v>346</v>
      </c>
      <c r="Q14" s="134"/>
      <c r="R14" s="24"/>
      <c r="S14" s="15">
        <v>0</v>
      </c>
    </row>
    <row r="15" spans="1:20" x14ac:dyDescent="0.25">
      <c r="A15" s="133" t="s">
        <v>230</v>
      </c>
      <c r="B15" s="133" t="s">
        <v>231</v>
      </c>
      <c r="C15" s="133" t="s">
        <v>238</v>
      </c>
      <c r="D15" s="133"/>
      <c r="E15" s="133"/>
      <c r="F15" s="135"/>
      <c r="G15" s="135"/>
      <c r="H15" s="135"/>
      <c r="I15" s="135"/>
      <c r="J15" s="135"/>
      <c r="K15" s="135"/>
      <c r="L15" s="135"/>
      <c r="N15" s="133"/>
      <c r="O15" s="133"/>
      <c r="P15" s="132" t="s">
        <v>346</v>
      </c>
      <c r="Q15" s="132"/>
      <c r="R15" s="24"/>
      <c r="S15" s="15">
        <v>0</v>
      </c>
    </row>
    <row r="16" spans="1:20" x14ac:dyDescent="0.25">
      <c r="A16" s="135" t="s">
        <v>275</v>
      </c>
      <c r="B16" s="135" t="s">
        <v>276</v>
      </c>
      <c r="C16" s="135" t="s">
        <v>238</v>
      </c>
      <c r="D16" s="135"/>
      <c r="E16" s="135"/>
      <c r="F16" s="135"/>
      <c r="G16" s="135"/>
      <c r="H16" s="135"/>
      <c r="I16" s="135"/>
      <c r="J16" s="135"/>
      <c r="K16" s="135"/>
      <c r="L16" s="135"/>
      <c r="N16" s="135"/>
      <c r="O16" s="135"/>
      <c r="P16" s="134" t="s">
        <v>346</v>
      </c>
      <c r="Q16" s="134"/>
      <c r="R16" s="24"/>
      <c r="S16" s="15">
        <v>0</v>
      </c>
    </row>
    <row r="17" spans="1:19" x14ac:dyDescent="0.25">
      <c r="A17" s="84" t="s">
        <v>369</v>
      </c>
      <c r="B17" s="84" t="s">
        <v>350</v>
      </c>
      <c r="C17" s="84" t="s">
        <v>238</v>
      </c>
      <c r="D17" s="84"/>
      <c r="E17" s="84"/>
      <c r="F17" s="85"/>
      <c r="G17" s="85"/>
      <c r="H17" s="85"/>
      <c r="I17" s="87" t="s">
        <v>346</v>
      </c>
      <c r="J17" s="87"/>
      <c r="K17" s="85" t="s">
        <v>346</v>
      </c>
      <c r="L17" s="85"/>
      <c r="M17" s="86"/>
      <c r="N17" s="84" t="s">
        <v>346</v>
      </c>
      <c r="O17" s="84"/>
      <c r="P17" s="85"/>
      <c r="Q17" s="85"/>
      <c r="R17" s="95"/>
      <c r="S17" s="86">
        <v>0</v>
      </c>
    </row>
    <row r="18" spans="1:19" x14ac:dyDescent="0.25">
      <c r="A18" s="84" t="s">
        <v>232</v>
      </c>
      <c r="B18" s="84" t="s">
        <v>211</v>
      </c>
      <c r="C18" s="84" t="s">
        <v>238</v>
      </c>
      <c r="D18" s="84"/>
      <c r="E18" s="84"/>
      <c r="F18" s="84"/>
      <c r="G18" s="84"/>
      <c r="H18" s="84"/>
      <c r="I18" s="84"/>
      <c r="J18" s="84"/>
      <c r="K18" s="85" t="s">
        <v>346</v>
      </c>
      <c r="L18" s="85"/>
      <c r="M18" s="86"/>
      <c r="N18" s="84"/>
      <c r="O18" s="84"/>
      <c r="P18" s="85"/>
      <c r="Q18" s="85"/>
      <c r="R18" s="95"/>
      <c r="S18" s="86">
        <v>0</v>
      </c>
    </row>
    <row r="19" spans="1:19" x14ac:dyDescent="0.25">
      <c r="A19" s="135" t="s">
        <v>21</v>
      </c>
      <c r="B19" s="135" t="s">
        <v>31</v>
      </c>
      <c r="C19" s="135" t="s">
        <v>238</v>
      </c>
      <c r="D19" s="135"/>
      <c r="E19" s="135"/>
      <c r="F19" s="134"/>
      <c r="G19" s="134"/>
      <c r="H19" s="134"/>
      <c r="I19" s="134"/>
      <c r="J19" s="134"/>
      <c r="K19" s="134" t="s">
        <v>346</v>
      </c>
      <c r="L19" s="134"/>
      <c r="N19" s="135"/>
      <c r="O19" s="135"/>
      <c r="P19" s="134"/>
      <c r="Q19" s="134"/>
      <c r="R19" s="24"/>
      <c r="S19" s="15">
        <v>0</v>
      </c>
    </row>
    <row r="20" spans="1:19" x14ac:dyDescent="0.25">
      <c r="A20" s="84" t="s">
        <v>344</v>
      </c>
      <c r="B20" s="84" t="s">
        <v>345</v>
      </c>
      <c r="C20" s="84" t="s">
        <v>238</v>
      </c>
      <c r="D20" s="84"/>
      <c r="E20" s="84"/>
      <c r="F20" s="84"/>
      <c r="G20" s="84"/>
      <c r="H20" s="84"/>
      <c r="I20" s="84"/>
      <c r="J20" s="84"/>
      <c r="K20" s="85"/>
      <c r="L20" s="85"/>
      <c r="M20" s="86"/>
      <c r="N20" s="84" t="s">
        <v>346</v>
      </c>
      <c r="O20" s="84"/>
      <c r="P20" s="85" t="s">
        <v>346</v>
      </c>
      <c r="Q20" s="85"/>
      <c r="R20" s="95"/>
      <c r="S20" s="86">
        <v>0</v>
      </c>
    </row>
    <row r="21" spans="1:19" x14ac:dyDescent="0.25">
      <c r="A21" s="84" t="s">
        <v>7</v>
      </c>
      <c r="B21" s="84" t="s">
        <v>8</v>
      </c>
      <c r="C21" s="84" t="s">
        <v>238</v>
      </c>
      <c r="D21" s="84"/>
      <c r="E21" s="84"/>
      <c r="F21" s="85"/>
      <c r="G21" s="85"/>
      <c r="H21" s="86">
        <f>E21+G21</f>
        <v>0</v>
      </c>
      <c r="I21" s="87"/>
      <c r="J21" s="87"/>
      <c r="K21" s="85"/>
      <c r="L21" s="85"/>
      <c r="M21" s="86"/>
      <c r="N21" s="84" t="s">
        <v>346</v>
      </c>
      <c r="O21" s="84"/>
      <c r="P21" s="85" t="s">
        <v>346</v>
      </c>
      <c r="Q21" s="85"/>
      <c r="R21" s="95"/>
      <c r="S21" s="86">
        <v>0</v>
      </c>
    </row>
    <row r="22" spans="1:19" x14ac:dyDescent="0.25">
      <c r="A22" s="80" t="s">
        <v>273</v>
      </c>
      <c r="B22" s="80" t="s">
        <v>274</v>
      </c>
      <c r="C22" s="80" t="s">
        <v>239</v>
      </c>
      <c r="D22" s="80"/>
      <c r="E22" s="80"/>
      <c r="F22" s="80"/>
      <c r="G22" s="80"/>
      <c r="H22" s="80"/>
      <c r="I22" s="80"/>
      <c r="J22" s="80"/>
      <c r="K22" s="82">
        <v>5</v>
      </c>
      <c r="L22" s="82"/>
      <c r="N22" s="80"/>
      <c r="O22" s="80"/>
      <c r="P22" s="82"/>
      <c r="Q22" s="82"/>
      <c r="R22" s="24"/>
    </row>
    <row r="23" spans="1:19" x14ac:dyDescent="0.25">
      <c r="A23" s="3" t="s">
        <v>56</v>
      </c>
      <c r="B23" s="3" t="s">
        <v>130</v>
      </c>
      <c r="C23" s="13" t="s">
        <v>239</v>
      </c>
      <c r="F23" s="80"/>
      <c r="G23" s="80"/>
      <c r="H23" s="80"/>
      <c r="I23" s="80"/>
      <c r="J23" s="80"/>
      <c r="K23" s="132">
        <v>2</v>
      </c>
      <c r="L23" s="132"/>
      <c r="N23" s="3">
        <v>3</v>
      </c>
      <c r="P23" s="82"/>
      <c r="Q23" s="82"/>
      <c r="R23" s="24"/>
    </row>
    <row r="24" spans="1:19" x14ac:dyDescent="0.25">
      <c r="A24" s="3" t="s">
        <v>484</v>
      </c>
      <c r="B24" s="3" t="s">
        <v>518</v>
      </c>
      <c r="C24" s="13" t="s">
        <v>239</v>
      </c>
      <c r="F24" s="80"/>
      <c r="G24" s="80"/>
      <c r="H24" s="80"/>
      <c r="I24" s="80"/>
      <c r="J24" s="80"/>
      <c r="K24" s="59"/>
      <c r="L24" s="59"/>
      <c r="N24" s="3" t="s">
        <v>346</v>
      </c>
      <c r="P24" s="82"/>
      <c r="Q24" s="82"/>
      <c r="R24" s="24"/>
    </row>
    <row r="25" spans="1:19" x14ac:dyDescent="0.25">
      <c r="A25" s="133" t="s">
        <v>374</v>
      </c>
      <c r="B25" s="133" t="s">
        <v>130</v>
      </c>
      <c r="C25" s="133" t="s">
        <v>239</v>
      </c>
      <c r="D25" s="133"/>
      <c r="E25" s="133"/>
      <c r="F25" s="133"/>
      <c r="G25" s="133"/>
      <c r="H25" s="133"/>
      <c r="I25" s="133"/>
      <c r="J25" s="133"/>
      <c r="K25" s="132">
        <v>3</v>
      </c>
      <c r="L25" s="132"/>
      <c r="N25" s="133">
        <v>2</v>
      </c>
      <c r="O25" s="133"/>
      <c r="P25" s="132"/>
      <c r="Q25" s="132"/>
      <c r="R25" s="24"/>
    </row>
    <row r="26" spans="1:19" x14ac:dyDescent="0.25">
      <c r="A26" s="133" t="s">
        <v>188</v>
      </c>
      <c r="B26" s="133" t="s">
        <v>189</v>
      </c>
      <c r="C26" s="133" t="s">
        <v>239</v>
      </c>
      <c r="D26" s="133">
        <v>3</v>
      </c>
      <c r="E26" s="133"/>
      <c r="F26" s="132"/>
      <c r="G26" s="132"/>
      <c r="H26" s="15"/>
      <c r="I26" s="50"/>
      <c r="J26" s="50"/>
      <c r="K26" s="132"/>
      <c r="L26" s="132"/>
      <c r="N26" s="133"/>
      <c r="O26" s="133"/>
      <c r="P26" s="132"/>
      <c r="Q26" s="132"/>
      <c r="R26" s="24"/>
    </row>
    <row r="27" spans="1:19" x14ac:dyDescent="0.25">
      <c r="A27" s="133" t="s">
        <v>531</v>
      </c>
      <c r="B27" s="133" t="s">
        <v>433</v>
      </c>
      <c r="C27" s="133" t="s">
        <v>239</v>
      </c>
      <c r="D27" s="133"/>
      <c r="E27" s="133"/>
      <c r="F27" s="133"/>
      <c r="G27" s="133"/>
      <c r="H27" s="133"/>
      <c r="I27" s="133"/>
      <c r="J27" s="133"/>
      <c r="K27" s="132"/>
      <c r="L27" s="132"/>
      <c r="N27" s="133">
        <v>4</v>
      </c>
      <c r="O27" s="133"/>
      <c r="P27" s="132">
        <v>4</v>
      </c>
      <c r="Q27" s="132"/>
      <c r="R27" s="24"/>
    </row>
    <row r="28" spans="1:19" x14ac:dyDescent="0.25">
      <c r="A28" s="3" t="s">
        <v>535</v>
      </c>
      <c r="B28" s="3" t="s">
        <v>534</v>
      </c>
      <c r="C28" s="13" t="s">
        <v>239</v>
      </c>
      <c r="K28" s="82"/>
      <c r="L28" s="82"/>
      <c r="P28" s="82" t="s">
        <v>346</v>
      </c>
      <c r="Q28" s="82"/>
      <c r="R28" s="24"/>
    </row>
    <row r="29" spans="1:19" x14ac:dyDescent="0.25">
      <c r="A29" s="3" t="s">
        <v>535</v>
      </c>
      <c r="B29" s="3" t="s">
        <v>534</v>
      </c>
      <c r="C29" s="13" t="s">
        <v>239</v>
      </c>
      <c r="F29" s="133"/>
      <c r="G29" s="133"/>
      <c r="H29" s="133"/>
      <c r="I29" s="133"/>
      <c r="J29" s="133"/>
      <c r="K29" s="133"/>
      <c r="L29" s="133"/>
      <c r="P29" s="82" t="s">
        <v>346</v>
      </c>
      <c r="Q29" s="82"/>
      <c r="R29" s="24"/>
    </row>
    <row r="30" spans="1:19" x14ac:dyDescent="0.25">
      <c r="A30" s="133" t="s">
        <v>510</v>
      </c>
      <c r="B30" s="133" t="s">
        <v>130</v>
      </c>
      <c r="C30" s="133" t="s">
        <v>239</v>
      </c>
      <c r="D30" s="133"/>
      <c r="E30" s="133"/>
      <c r="F30" s="133"/>
      <c r="G30" s="133"/>
      <c r="H30" s="133"/>
      <c r="I30" s="133"/>
      <c r="J30" s="133"/>
      <c r="K30" s="132"/>
      <c r="L30" s="132"/>
      <c r="N30" s="133">
        <v>1</v>
      </c>
      <c r="O30" s="133"/>
      <c r="P30" s="132"/>
      <c r="Q30" s="132"/>
      <c r="R30" s="24"/>
    </row>
    <row r="31" spans="1:19" x14ac:dyDescent="0.25">
      <c r="P31" s="82"/>
      <c r="Q31" s="82"/>
      <c r="R31" s="24"/>
    </row>
    <row r="32" spans="1:19" x14ac:dyDescent="0.25">
      <c r="P32" s="82"/>
      <c r="Q32" s="82"/>
      <c r="R32" s="24"/>
    </row>
    <row r="33" spans="16:17" x14ac:dyDescent="0.25">
      <c r="P33" s="82"/>
      <c r="Q33" s="82"/>
    </row>
  </sheetData>
  <sortState ref="A5:T30">
    <sortCondition descending="1" ref="S5:S30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A9" workbookViewId="0">
      <selection activeCell="E19" sqref="E19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bestFit="1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customWidth="1"/>
    <col min="10" max="10" width="7.5703125" style="31" customWidth="1"/>
    <col min="11" max="11" width="11.5703125" style="31" customWidth="1"/>
    <col min="12" max="12" width="7.5703125" style="31" customWidth="1"/>
    <col min="13" max="13" width="6.5703125" style="15" bestFit="1" customWidth="1"/>
    <col min="14" max="14" width="11.5703125" style="3" customWidth="1"/>
    <col min="15" max="15" width="7.5703125" style="3" customWidth="1"/>
    <col min="16" max="16" width="11.5703125" style="3" customWidth="1"/>
    <col min="17" max="17" width="7.5703125" style="3" customWidth="1"/>
    <col min="18" max="18" width="6.5703125" style="24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190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28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141</v>
      </c>
      <c r="B5" s="84" t="s">
        <v>142</v>
      </c>
      <c r="C5" s="84" t="s">
        <v>238</v>
      </c>
      <c r="D5" s="84">
        <v>2</v>
      </c>
      <c r="E5" s="84">
        <v>5</v>
      </c>
      <c r="F5" s="85">
        <v>1</v>
      </c>
      <c r="G5" s="85">
        <v>6</v>
      </c>
      <c r="H5" s="86">
        <f>E5+G5</f>
        <v>11</v>
      </c>
      <c r="I5" s="87">
        <v>1</v>
      </c>
      <c r="J5" s="87">
        <v>6</v>
      </c>
      <c r="K5" s="85">
        <v>3</v>
      </c>
      <c r="L5" s="85">
        <v>4</v>
      </c>
      <c r="M5" s="86">
        <v>10</v>
      </c>
      <c r="N5" s="84" t="s">
        <v>346</v>
      </c>
      <c r="O5" s="84"/>
      <c r="P5" s="85">
        <v>3</v>
      </c>
      <c r="Q5" s="85">
        <v>4</v>
      </c>
      <c r="R5" s="95">
        <v>4</v>
      </c>
      <c r="S5" s="86">
        <f>11+10+4</f>
        <v>25</v>
      </c>
    </row>
    <row r="6" spans="1:20" x14ac:dyDescent="0.25">
      <c r="A6" s="84" t="s">
        <v>10</v>
      </c>
      <c r="B6" s="84" t="s">
        <v>11</v>
      </c>
      <c r="C6" s="84" t="s">
        <v>238</v>
      </c>
      <c r="D6" s="84">
        <v>3</v>
      </c>
      <c r="E6" s="84">
        <v>4</v>
      </c>
      <c r="F6" s="85"/>
      <c r="G6" s="85"/>
      <c r="H6" s="86">
        <f>E6+G6</f>
        <v>4</v>
      </c>
      <c r="I6" s="87" t="s">
        <v>346</v>
      </c>
      <c r="J6" s="87">
        <v>5</v>
      </c>
      <c r="K6" s="85">
        <v>4</v>
      </c>
      <c r="L6" s="85">
        <v>3</v>
      </c>
      <c r="M6" s="86">
        <v>8</v>
      </c>
      <c r="N6" s="84">
        <v>5</v>
      </c>
      <c r="O6" s="84">
        <v>2</v>
      </c>
      <c r="P6" s="85">
        <v>1</v>
      </c>
      <c r="Q6" s="85">
        <v>6</v>
      </c>
      <c r="R6" s="95">
        <v>8</v>
      </c>
      <c r="S6" s="86">
        <v>20</v>
      </c>
    </row>
    <row r="7" spans="1:20" x14ac:dyDescent="0.25">
      <c r="A7" s="84" t="s">
        <v>12</v>
      </c>
      <c r="B7" s="84" t="s">
        <v>106</v>
      </c>
      <c r="C7" s="84" t="s">
        <v>238</v>
      </c>
      <c r="D7" s="84">
        <v>1</v>
      </c>
      <c r="E7" s="84">
        <v>6</v>
      </c>
      <c r="F7" s="85"/>
      <c r="G7" s="85"/>
      <c r="H7" s="86">
        <f>E7+G7</f>
        <v>6</v>
      </c>
      <c r="I7" s="87" t="s">
        <v>346</v>
      </c>
      <c r="J7" s="87"/>
      <c r="K7" s="85">
        <v>5</v>
      </c>
      <c r="L7" s="85">
        <v>2</v>
      </c>
      <c r="M7" s="86">
        <v>2</v>
      </c>
      <c r="N7" s="84" t="s">
        <v>346</v>
      </c>
      <c r="O7" s="84"/>
      <c r="P7" s="85" t="s">
        <v>346</v>
      </c>
      <c r="Q7" s="85"/>
      <c r="R7" s="95"/>
      <c r="S7" s="86">
        <v>8</v>
      </c>
    </row>
    <row r="8" spans="1:20" x14ac:dyDescent="0.25">
      <c r="A8" s="84" t="s">
        <v>27</v>
      </c>
      <c r="B8" s="84" t="s">
        <v>28</v>
      </c>
      <c r="C8" s="84" t="s">
        <v>238</v>
      </c>
      <c r="D8" s="84"/>
      <c r="E8" s="84"/>
      <c r="F8" s="85"/>
      <c r="G8" s="85"/>
      <c r="H8" s="85"/>
      <c r="I8" s="87">
        <v>5</v>
      </c>
      <c r="J8" s="87">
        <v>2</v>
      </c>
      <c r="K8" s="85"/>
      <c r="L8" s="85"/>
      <c r="M8" s="86">
        <v>2</v>
      </c>
      <c r="N8" s="84" t="s">
        <v>346</v>
      </c>
      <c r="O8" s="84"/>
      <c r="P8" s="85">
        <v>4</v>
      </c>
      <c r="Q8" s="85">
        <v>3</v>
      </c>
      <c r="R8" s="95">
        <v>3</v>
      </c>
      <c r="S8" s="86">
        <v>5</v>
      </c>
    </row>
    <row r="9" spans="1:20" x14ac:dyDescent="0.25">
      <c r="A9" s="84" t="s">
        <v>7</v>
      </c>
      <c r="B9" s="84" t="s">
        <v>8</v>
      </c>
      <c r="C9" s="84" t="s">
        <v>238</v>
      </c>
      <c r="D9" s="84">
        <v>5</v>
      </c>
      <c r="E9" s="84">
        <v>2</v>
      </c>
      <c r="F9" s="85">
        <v>4</v>
      </c>
      <c r="G9" s="85">
        <v>3</v>
      </c>
      <c r="H9" s="86">
        <f>E9+G9</f>
        <v>5</v>
      </c>
      <c r="I9" s="87"/>
      <c r="J9" s="87"/>
      <c r="K9" s="85"/>
      <c r="L9" s="85"/>
      <c r="M9" s="86"/>
      <c r="N9" s="84" t="s">
        <v>346</v>
      </c>
      <c r="O9" s="84"/>
      <c r="P9" s="85" t="s">
        <v>346</v>
      </c>
      <c r="Q9" s="85"/>
      <c r="R9" s="95"/>
      <c r="S9" s="86">
        <v>5</v>
      </c>
    </row>
    <row r="10" spans="1:20" x14ac:dyDescent="0.25">
      <c r="A10" s="84" t="s">
        <v>148</v>
      </c>
      <c r="B10" s="84" t="s">
        <v>149</v>
      </c>
      <c r="C10" s="84" t="s">
        <v>238</v>
      </c>
      <c r="D10" s="84"/>
      <c r="E10" s="84"/>
      <c r="F10" s="85">
        <v>5</v>
      </c>
      <c r="G10" s="85">
        <v>2</v>
      </c>
      <c r="H10" s="86">
        <f>E10+G10</f>
        <v>2</v>
      </c>
      <c r="I10" s="87">
        <v>4</v>
      </c>
      <c r="J10" s="87">
        <v>3</v>
      </c>
      <c r="K10" s="85"/>
      <c r="L10" s="85"/>
      <c r="M10" s="86">
        <v>3</v>
      </c>
      <c r="N10" s="84"/>
      <c r="O10" s="84"/>
      <c r="P10" s="85"/>
      <c r="Q10" s="85"/>
      <c r="R10" s="95"/>
      <c r="S10" s="86">
        <v>5</v>
      </c>
    </row>
    <row r="11" spans="1:20" x14ac:dyDescent="0.25">
      <c r="A11" s="80" t="s">
        <v>330</v>
      </c>
      <c r="B11" s="80" t="s">
        <v>331</v>
      </c>
      <c r="C11" s="80" t="s">
        <v>238</v>
      </c>
      <c r="D11" s="80"/>
      <c r="E11" s="80"/>
      <c r="F11" s="82"/>
      <c r="G11" s="82"/>
      <c r="H11" s="82"/>
      <c r="I11" s="50">
        <v>3</v>
      </c>
      <c r="J11" s="50">
        <v>4</v>
      </c>
      <c r="K11" s="82"/>
      <c r="L11" s="82"/>
      <c r="M11" s="15">
        <v>4</v>
      </c>
      <c r="N11" s="80" t="s">
        <v>346</v>
      </c>
      <c r="O11" s="80"/>
      <c r="P11" s="82"/>
      <c r="Q11" s="82"/>
      <c r="S11" s="15">
        <v>4</v>
      </c>
    </row>
    <row r="12" spans="1:20" x14ac:dyDescent="0.25">
      <c r="A12" s="84" t="s">
        <v>180</v>
      </c>
      <c r="B12" s="84" t="s">
        <v>181</v>
      </c>
      <c r="C12" s="84" t="s">
        <v>238</v>
      </c>
      <c r="D12" s="84">
        <v>4</v>
      </c>
      <c r="E12" s="84">
        <v>3</v>
      </c>
      <c r="F12" s="85"/>
      <c r="G12" s="85"/>
      <c r="H12" s="86">
        <f>E12+G12</f>
        <v>3</v>
      </c>
      <c r="I12" s="87">
        <v>7</v>
      </c>
      <c r="J12" s="87"/>
      <c r="K12" s="85" t="s">
        <v>346</v>
      </c>
      <c r="L12" s="85"/>
      <c r="M12" s="86"/>
      <c r="N12" s="84"/>
      <c r="O12" s="84"/>
      <c r="P12" s="85" t="s">
        <v>346</v>
      </c>
      <c r="Q12" s="85"/>
      <c r="R12" s="95"/>
      <c r="S12" s="86">
        <v>3</v>
      </c>
    </row>
    <row r="13" spans="1:20" x14ac:dyDescent="0.25">
      <c r="A13" s="84" t="s">
        <v>69</v>
      </c>
      <c r="B13" s="84" t="s">
        <v>26</v>
      </c>
      <c r="C13" s="84" t="s">
        <v>238</v>
      </c>
      <c r="D13" s="84"/>
      <c r="E13" s="84"/>
      <c r="F13" s="85"/>
      <c r="G13" s="85"/>
      <c r="H13" s="86"/>
      <c r="I13" s="87"/>
      <c r="J13" s="87"/>
      <c r="K13" s="85"/>
      <c r="L13" s="85"/>
      <c r="M13" s="86"/>
      <c r="N13" s="84"/>
      <c r="O13" s="84"/>
      <c r="P13" s="85" t="s">
        <v>346</v>
      </c>
      <c r="Q13" s="85"/>
      <c r="R13" s="95"/>
      <c r="S13" s="86">
        <v>0</v>
      </c>
    </row>
    <row r="14" spans="1:20" x14ac:dyDescent="0.25">
      <c r="A14" s="29" t="s">
        <v>29</v>
      </c>
      <c r="B14" s="29" t="s">
        <v>30</v>
      </c>
      <c r="C14" s="29" t="s">
        <v>238</v>
      </c>
      <c r="D14" s="29"/>
      <c r="E14" s="29"/>
      <c r="F14" s="39">
        <v>2</v>
      </c>
      <c r="G14" s="39">
        <v>5</v>
      </c>
      <c r="H14" s="30">
        <f>E14+G14</f>
        <v>5</v>
      </c>
      <c r="I14" s="64"/>
      <c r="J14" s="64"/>
      <c r="K14" s="39"/>
      <c r="L14" s="39"/>
      <c r="N14" s="133"/>
      <c r="O14" s="133"/>
      <c r="P14" s="132"/>
      <c r="Q14" s="132"/>
      <c r="S14" s="94">
        <v>0</v>
      </c>
    </row>
    <row r="15" spans="1:20" x14ac:dyDescent="0.25">
      <c r="A15" s="84" t="s">
        <v>210</v>
      </c>
      <c r="B15" s="84" t="s">
        <v>211</v>
      </c>
      <c r="C15" s="84" t="s">
        <v>238</v>
      </c>
      <c r="D15" s="84"/>
      <c r="E15" s="84"/>
      <c r="F15" s="85"/>
      <c r="G15" s="85"/>
      <c r="H15" s="85"/>
      <c r="I15" s="85"/>
      <c r="J15" s="85"/>
      <c r="K15" s="85" t="s">
        <v>346</v>
      </c>
      <c r="L15" s="85"/>
      <c r="M15" s="86"/>
      <c r="N15" s="84"/>
      <c r="O15" s="84"/>
      <c r="P15" s="85"/>
      <c r="Q15" s="85"/>
      <c r="R15" s="95"/>
      <c r="S15" s="86">
        <v>0</v>
      </c>
    </row>
    <row r="16" spans="1:20" x14ac:dyDescent="0.25">
      <c r="A16" s="84" t="s">
        <v>344</v>
      </c>
      <c r="B16" s="84" t="s">
        <v>345</v>
      </c>
      <c r="C16" s="84" t="s">
        <v>238</v>
      </c>
      <c r="D16" s="84"/>
      <c r="E16" s="84"/>
      <c r="F16" s="84"/>
      <c r="G16" s="84"/>
      <c r="H16" s="84"/>
      <c r="I16" s="84"/>
      <c r="J16" s="84"/>
      <c r="K16" s="84"/>
      <c r="L16" s="84"/>
      <c r="M16" s="86"/>
      <c r="N16" s="84" t="s">
        <v>346</v>
      </c>
      <c r="O16" s="84"/>
      <c r="P16" s="85"/>
      <c r="Q16" s="85"/>
      <c r="R16" s="95"/>
      <c r="S16" s="86">
        <v>0</v>
      </c>
    </row>
    <row r="17" spans="1:19" x14ac:dyDescent="0.25">
      <c r="A17" s="133" t="s">
        <v>230</v>
      </c>
      <c r="B17" s="133" t="s">
        <v>231</v>
      </c>
      <c r="C17" s="133" t="s">
        <v>238</v>
      </c>
      <c r="D17" s="133"/>
      <c r="E17" s="133"/>
      <c r="F17" s="133"/>
      <c r="G17" s="133"/>
      <c r="H17" s="133"/>
      <c r="I17" s="133"/>
      <c r="J17" s="133"/>
      <c r="K17" s="133"/>
      <c r="L17" s="133"/>
      <c r="N17" s="133"/>
      <c r="O17" s="133"/>
      <c r="P17" s="132" t="s">
        <v>346</v>
      </c>
      <c r="Q17" s="132"/>
      <c r="S17" s="15">
        <v>0</v>
      </c>
    </row>
    <row r="18" spans="1:19" x14ac:dyDescent="0.25">
      <c r="A18" s="3" t="s">
        <v>275</v>
      </c>
      <c r="B18" s="3" t="s">
        <v>276</v>
      </c>
      <c r="C18" s="13" t="s">
        <v>238</v>
      </c>
      <c r="F18" s="133"/>
      <c r="G18" s="133"/>
      <c r="H18" s="133"/>
      <c r="I18" s="133"/>
      <c r="J18" s="133"/>
      <c r="K18" s="133"/>
      <c r="L18" s="133"/>
      <c r="P18" s="82" t="s">
        <v>346</v>
      </c>
      <c r="Q18" s="82"/>
      <c r="S18" s="15">
        <v>0</v>
      </c>
    </row>
    <row r="19" spans="1:19" x14ac:dyDescent="0.25">
      <c r="A19" s="3" t="s">
        <v>273</v>
      </c>
      <c r="B19" s="3" t="s">
        <v>274</v>
      </c>
      <c r="C19" s="13" t="s">
        <v>239</v>
      </c>
      <c r="F19" s="82"/>
      <c r="G19" s="82"/>
      <c r="H19" s="82"/>
      <c r="I19" s="132"/>
      <c r="J19" s="132"/>
      <c r="K19" s="82" t="s">
        <v>375</v>
      </c>
      <c r="L19" s="82"/>
      <c r="P19" s="82"/>
      <c r="Q19" s="82"/>
    </row>
    <row r="20" spans="1:19" x14ac:dyDescent="0.25">
      <c r="A20" s="3" t="s">
        <v>56</v>
      </c>
      <c r="B20" s="3" t="s">
        <v>130</v>
      </c>
      <c r="C20" s="13" t="s">
        <v>239</v>
      </c>
      <c r="F20" s="82"/>
      <c r="G20" s="82"/>
      <c r="H20" s="132"/>
      <c r="I20" s="132"/>
      <c r="J20" s="132"/>
      <c r="K20" s="82">
        <v>1</v>
      </c>
      <c r="L20" s="82"/>
      <c r="N20" s="3">
        <v>2</v>
      </c>
      <c r="P20" s="82"/>
      <c r="Q20" s="82"/>
    </row>
    <row r="21" spans="1:19" x14ac:dyDescent="0.25">
      <c r="A21" s="3" t="s">
        <v>484</v>
      </c>
      <c r="B21" s="3" t="s">
        <v>518</v>
      </c>
      <c r="C21" s="13" t="s">
        <v>239</v>
      </c>
      <c r="F21" s="80"/>
      <c r="G21" s="80"/>
      <c r="H21" s="80"/>
      <c r="I21" s="80"/>
      <c r="J21" s="80"/>
      <c r="K21" s="80"/>
      <c r="L21" s="80"/>
      <c r="N21" s="3" t="s">
        <v>346</v>
      </c>
      <c r="P21" s="82"/>
      <c r="Q21" s="82"/>
    </row>
    <row r="22" spans="1:19" x14ac:dyDescent="0.25">
      <c r="A22" s="80" t="s">
        <v>374</v>
      </c>
      <c r="B22" s="80" t="s">
        <v>130</v>
      </c>
      <c r="C22" s="80" t="s">
        <v>239</v>
      </c>
      <c r="D22" s="80"/>
      <c r="E22" s="80"/>
      <c r="F22" s="132"/>
      <c r="G22" s="132"/>
      <c r="H22" s="132"/>
      <c r="I22" s="132"/>
      <c r="J22" s="132"/>
      <c r="K22" s="132">
        <v>2</v>
      </c>
      <c r="L22" s="132"/>
      <c r="N22" s="80">
        <v>3</v>
      </c>
      <c r="O22" s="80"/>
      <c r="P22" s="82"/>
      <c r="Q22" s="82"/>
    </row>
    <row r="23" spans="1:19" x14ac:dyDescent="0.25">
      <c r="A23" s="80" t="s">
        <v>532</v>
      </c>
      <c r="B23" s="80" t="s">
        <v>130</v>
      </c>
      <c r="C23" s="80" t="s">
        <v>239</v>
      </c>
      <c r="D23" s="80"/>
      <c r="E23" s="80"/>
      <c r="F23" s="80"/>
      <c r="G23" s="80"/>
      <c r="H23" s="80"/>
      <c r="I23" s="80"/>
      <c r="J23" s="80"/>
      <c r="K23" s="80"/>
      <c r="L23" s="80"/>
      <c r="N23" s="80" t="s">
        <v>346</v>
      </c>
      <c r="O23" s="80"/>
      <c r="P23" s="82"/>
      <c r="Q23" s="82"/>
    </row>
    <row r="24" spans="1:19" x14ac:dyDescent="0.25">
      <c r="A24" s="80" t="s">
        <v>191</v>
      </c>
      <c r="B24" s="80" t="s">
        <v>189</v>
      </c>
      <c r="C24" s="80" t="s">
        <v>239</v>
      </c>
      <c r="D24" s="80"/>
      <c r="E24" s="80"/>
      <c r="F24" s="132"/>
      <c r="G24" s="132"/>
      <c r="H24" s="15"/>
      <c r="I24" s="50"/>
      <c r="J24" s="50"/>
      <c r="K24" s="132"/>
      <c r="L24" s="132"/>
      <c r="N24" s="80"/>
      <c r="O24" s="80"/>
      <c r="P24" s="82"/>
      <c r="Q24" s="82"/>
    </row>
    <row r="25" spans="1:19" x14ac:dyDescent="0.25">
      <c r="A25" s="133" t="s">
        <v>221</v>
      </c>
      <c r="B25" s="133" t="s">
        <v>130</v>
      </c>
      <c r="C25" s="133" t="s">
        <v>239</v>
      </c>
      <c r="D25" s="133"/>
      <c r="E25" s="133"/>
      <c r="F25" s="133"/>
      <c r="G25" s="133"/>
      <c r="H25" s="133"/>
      <c r="I25" s="133"/>
      <c r="J25" s="133"/>
      <c r="K25" s="133"/>
      <c r="L25" s="133"/>
      <c r="N25" s="133" t="s">
        <v>346</v>
      </c>
      <c r="O25" s="133"/>
      <c r="P25" s="132"/>
      <c r="Q25" s="132"/>
    </row>
    <row r="26" spans="1:19" x14ac:dyDescent="0.25">
      <c r="A26" s="133" t="s">
        <v>243</v>
      </c>
      <c r="B26" s="133" t="s">
        <v>244</v>
      </c>
      <c r="C26" s="133" t="s">
        <v>239</v>
      </c>
      <c r="D26" s="133"/>
      <c r="E26" s="133"/>
      <c r="F26" s="132">
        <v>3</v>
      </c>
      <c r="G26" s="132"/>
      <c r="H26" s="15"/>
      <c r="I26" s="50"/>
      <c r="J26" s="50"/>
      <c r="K26" s="132"/>
      <c r="L26" s="132"/>
      <c r="N26" s="133"/>
      <c r="O26" s="133"/>
      <c r="P26" s="132"/>
      <c r="Q26" s="132"/>
    </row>
    <row r="27" spans="1:19" x14ac:dyDescent="0.25">
      <c r="A27" s="133" t="s">
        <v>527</v>
      </c>
      <c r="B27" s="133" t="s">
        <v>528</v>
      </c>
      <c r="C27" s="133" t="s">
        <v>239</v>
      </c>
      <c r="D27" s="133"/>
      <c r="E27" s="133"/>
      <c r="F27" s="133"/>
      <c r="G27" s="133"/>
      <c r="H27" s="133"/>
      <c r="I27" s="133"/>
      <c r="J27" s="133"/>
      <c r="K27" s="133"/>
      <c r="L27" s="133"/>
      <c r="N27" s="133" t="s">
        <v>346</v>
      </c>
      <c r="O27" s="133"/>
      <c r="P27" s="132">
        <v>5</v>
      </c>
      <c r="Q27" s="132"/>
    </row>
    <row r="28" spans="1:19" x14ac:dyDescent="0.25">
      <c r="A28" s="3" t="s">
        <v>531</v>
      </c>
      <c r="B28" s="3" t="s">
        <v>433</v>
      </c>
      <c r="C28" s="13" t="s">
        <v>239</v>
      </c>
      <c r="N28" s="3">
        <v>4</v>
      </c>
      <c r="P28" s="82">
        <v>2</v>
      </c>
      <c r="Q28" s="82"/>
    </row>
    <row r="29" spans="1:19" x14ac:dyDescent="0.25">
      <c r="A29" s="133" t="s">
        <v>535</v>
      </c>
      <c r="B29" s="133" t="s">
        <v>534</v>
      </c>
      <c r="C29" s="133" t="s">
        <v>239</v>
      </c>
      <c r="D29" s="133"/>
      <c r="E29" s="133"/>
      <c r="F29" s="133"/>
      <c r="G29" s="133"/>
      <c r="H29" s="133"/>
      <c r="I29" s="133"/>
      <c r="J29" s="133"/>
      <c r="K29" s="133"/>
      <c r="L29" s="133"/>
      <c r="N29" s="133"/>
      <c r="O29" s="133"/>
      <c r="P29" s="132" t="s">
        <v>346</v>
      </c>
      <c r="Q29" s="132"/>
    </row>
    <row r="30" spans="1:19" x14ac:dyDescent="0.25">
      <c r="A30" s="3" t="s">
        <v>510</v>
      </c>
      <c r="B30" s="3" t="s">
        <v>130</v>
      </c>
      <c r="C30" s="13" t="s">
        <v>239</v>
      </c>
      <c r="F30" s="133"/>
      <c r="G30" s="133"/>
      <c r="H30" s="133"/>
      <c r="I30" s="133"/>
      <c r="J30" s="133"/>
      <c r="K30" s="133"/>
      <c r="L30" s="133"/>
      <c r="N30" s="3">
        <v>1</v>
      </c>
      <c r="P30" s="82"/>
      <c r="Q30" s="82"/>
    </row>
    <row r="31" spans="1:19" x14ac:dyDescent="0.25">
      <c r="P31" s="82"/>
      <c r="Q31" s="82"/>
    </row>
    <row r="32" spans="1:19" x14ac:dyDescent="0.25">
      <c r="P32" s="82"/>
      <c r="Q32" s="82"/>
    </row>
    <row r="33" spans="16:17" x14ac:dyDescent="0.25">
      <c r="P33" s="82"/>
      <c r="Q33" s="82"/>
    </row>
    <row r="34" spans="16:17" x14ac:dyDescent="0.25">
      <c r="P34" s="82"/>
      <c r="Q34" s="82"/>
    </row>
  </sheetData>
  <sortState ref="A5:T31">
    <sortCondition descending="1" ref="S5:S31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>
      <selection activeCell="T13" sqref="T13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bestFit="1" customWidth="1"/>
    <col min="5" max="5" width="7.5703125" style="3" customWidth="1"/>
    <col min="6" max="6" width="11.7109375" style="3" customWidth="1"/>
    <col min="7" max="7" width="7.5703125" style="3" customWidth="1"/>
    <col min="8" max="8" width="6.5703125" style="44" customWidth="1"/>
    <col min="9" max="9" width="11.5703125" style="31" customWidth="1"/>
    <col min="10" max="10" width="7.5703125" style="31" customWidth="1"/>
    <col min="11" max="11" width="11.5703125" style="31" customWidth="1"/>
    <col min="12" max="12" width="7.5703125" style="31" customWidth="1"/>
    <col min="13" max="13" width="6.5703125" style="15" bestFit="1" customWidth="1"/>
    <col min="14" max="14" width="11.5703125" style="3" customWidth="1"/>
    <col min="15" max="15" width="7.5703125" style="3" customWidth="1"/>
    <col min="16" max="16" width="11.5703125" style="3" customWidth="1"/>
    <col min="17" max="17" width="7.5703125" style="3" customWidth="1"/>
    <col min="18" max="18" width="6.5703125" style="24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192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28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141</v>
      </c>
      <c r="B5" s="84" t="s">
        <v>142</v>
      </c>
      <c r="C5" s="84" t="s">
        <v>238</v>
      </c>
      <c r="D5" s="84">
        <v>3</v>
      </c>
      <c r="E5" s="84">
        <v>4</v>
      </c>
      <c r="F5" s="85">
        <v>2</v>
      </c>
      <c r="G5" s="85">
        <v>5</v>
      </c>
      <c r="H5" s="86">
        <f>E5+G5</f>
        <v>9</v>
      </c>
      <c r="I5" s="87">
        <v>1</v>
      </c>
      <c r="J5" s="87">
        <v>6</v>
      </c>
      <c r="K5" s="85">
        <v>2</v>
      </c>
      <c r="L5" s="85">
        <v>5</v>
      </c>
      <c r="M5" s="86">
        <v>11</v>
      </c>
      <c r="N5" s="84">
        <v>4</v>
      </c>
      <c r="O5" s="84">
        <v>3</v>
      </c>
      <c r="P5" s="85">
        <v>1</v>
      </c>
      <c r="Q5" s="85">
        <v>6</v>
      </c>
      <c r="R5" s="95">
        <v>9</v>
      </c>
      <c r="S5" s="86">
        <f>9+11+9</f>
        <v>29</v>
      </c>
    </row>
    <row r="6" spans="1:20" x14ac:dyDescent="0.25">
      <c r="A6" s="84" t="s">
        <v>180</v>
      </c>
      <c r="B6" s="84" t="s">
        <v>181</v>
      </c>
      <c r="C6" s="84" t="s">
        <v>238</v>
      </c>
      <c r="D6" s="84">
        <v>2</v>
      </c>
      <c r="E6" s="84">
        <v>5</v>
      </c>
      <c r="F6" s="85">
        <v>5</v>
      </c>
      <c r="G6" s="85">
        <v>2</v>
      </c>
      <c r="H6" s="86">
        <f>E6+G6</f>
        <v>7</v>
      </c>
      <c r="I6" s="87">
        <v>3</v>
      </c>
      <c r="J6" s="87">
        <v>4</v>
      </c>
      <c r="K6" s="85">
        <v>5</v>
      </c>
      <c r="L6" s="85">
        <v>2</v>
      </c>
      <c r="M6" s="86">
        <v>6</v>
      </c>
      <c r="N6" s="84"/>
      <c r="O6" s="84"/>
      <c r="P6" s="85"/>
      <c r="Q6" s="85"/>
      <c r="R6" s="95"/>
      <c r="S6" s="86">
        <v>13</v>
      </c>
    </row>
    <row r="7" spans="1:20" x14ac:dyDescent="0.25">
      <c r="A7" s="84" t="s">
        <v>10</v>
      </c>
      <c r="B7" s="84" t="s">
        <v>11</v>
      </c>
      <c r="C7" s="84" t="s">
        <v>238</v>
      </c>
      <c r="D7" s="84"/>
      <c r="E7" s="84"/>
      <c r="F7" s="85"/>
      <c r="G7" s="85"/>
      <c r="H7" s="85"/>
      <c r="I7" s="87">
        <v>2</v>
      </c>
      <c r="J7" s="87">
        <v>5</v>
      </c>
      <c r="K7" s="85">
        <v>4</v>
      </c>
      <c r="L7" s="85">
        <v>3</v>
      </c>
      <c r="M7" s="86">
        <v>8</v>
      </c>
      <c r="N7" s="84" t="s">
        <v>346</v>
      </c>
      <c r="O7" s="84"/>
      <c r="P7" s="85">
        <v>2</v>
      </c>
      <c r="Q7" s="85">
        <v>5</v>
      </c>
      <c r="R7" s="95">
        <v>5</v>
      </c>
      <c r="S7" s="86">
        <v>13</v>
      </c>
    </row>
    <row r="8" spans="1:20" x14ac:dyDescent="0.25">
      <c r="A8" s="133" t="s">
        <v>519</v>
      </c>
      <c r="B8" s="133" t="s">
        <v>520</v>
      </c>
      <c r="C8" s="133" t="s">
        <v>238</v>
      </c>
      <c r="D8" s="133"/>
      <c r="E8" s="133"/>
      <c r="F8" s="133"/>
      <c r="G8" s="133"/>
      <c r="H8" s="133"/>
      <c r="I8" s="133"/>
      <c r="J8" s="133"/>
      <c r="K8" s="133"/>
      <c r="L8" s="133"/>
      <c r="N8" s="133">
        <v>2</v>
      </c>
      <c r="O8" s="133">
        <v>5</v>
      </c>
      <c r="P8" s="132" t="s">
        <v>346</v>
      </c>
      <c r="Q8" s="132"/>
      <c r="R8" s="24">
        <v>5</v>
      </c>
      <c r="S8" s="15">
        <v>5</v>
      </c>
    </row>
    <row r="9" spans="1:20" x14ac:dyDescent="0.25">
      <c r="A9" s="84" t="s">
        <v>69</v>
      </c>
      <c r="B9" s="84" t="s">
        <v>26</v>
      </c>
      <c r="C9" s="84" t="s">
        <v>238</v>
      </c>
      <c r="D9" s="84"/>
      <c r="E9" s="84"/>
      <c r="F9" s="85">
        <v>4</v>
      </c>
      <c r="G9" s="85">
        <v>3</v>
      </c>
      <c r="H9" s="86">
        <f>E9+G9</f>
        <v>3</v>
      </c>
      <c r="I9" s="87"/>
      <c r="J9" s="87"/>
      <c r="K9" s="85" t="s">
        <v>346</v>
      </c>
      <c r="L9" s="85"/>
      <c r="M9" s="86"/>
      <c r="N9" s="84"/>
      <c r="O9" s="84"/>
      <c r="P9" s="85" t="s">
        <v>346</v>
      </c>
      <c r="Q9" s="85"/>
      <c r="R9" s="95"/>
      <c r="S9" s="86">
        <v>3</v>
      </c>
    </row>
    <row r="10" spans="1:20" x14ac:dyDescent="0.25">
      <c r="A10" s="84" t="s">
        <v>12</v>
      </c>
      <c r="B10" s="84" t="s">
        <v>106</v>
      </c>
      <c r="C10" s="84" t="s">
        <v>238</v>
      </c>
      <c r="D10" s="84">
        <v>4</v>
      </c>
      <c r="E10" s="84">
        <v>3</v>
      </c>
      <c r="F10" s="85"/>
      <c r="G10" s="85"/>
      <c r="H10" s="86">
        <f>E10+G10</f>
        <v>3</v>
      </c>
      <c r="I10" s="87" t="s">
        <v>346</v>
      </c>
      <c r="J10" s="87"/>
      <c r="K10" s="85" t="s">
        <v>346</v>
      </c>
      <c r="L10" s="85"/>
      <c r="M10" s="86"/>
      <c r="N10" s="84" t="s">
        <v>346</v>
      </c>
      <c r="O10" s="84"/>
      <c r="P10" s="85" t="s">
        <v>346</v>
      </c>
      <c r="Q10" s="85"/>
      <c r="R10" s="95"/>
      <c r="S10" s="86">
        <v>3</v>
      </c>
    </row>
    <row r="11" spans="1:20" x14ac:dyDescent="0.25">
      <c r="A11" s="84" t="s">
        <v>148</v>
      </c>
      <c r="B11" s="84" t="s">
        <v>149</v>
      </c>
      <c r="C11" s="84" t="s">
        <v>238</v>
      </c>
      <c r="D11" s="84"/>
      <c r="E11" s="84"/>
      <c r="F11" s="85"/>
      <c r="G11" s="85"/>
      <c r="H11" s="85"/>
      <c r="I11" s="87">
        <v>4</v>
      </c>
      <c r="J11" s="87">
        <v>3</v>
      </c>
      <c r="K11" s="85"/>
      <c r="L11" s="85"/>
      <c r="M11" s="86">
        <v>3</v>
      </c>
      <c r="N11" s="84"/>
      <c r="O11" s="84"/>
      <c r="P11" s="85"/>
      <c r="Q11" s="85"/>
      <c r="R11" s="95"/>
      <c r="S11" s="86">
        <v>3</v>
      </c>
    </row>
    <row r="12" spans="1:20" x14ac:dyDescent="0.25">
      <c r="A12" s="84" t="s">
        <v>27</v>
      </c>
      <c r="B12" s="84" t="s">
        <v>28</v>
      </c>
      <c r="C12" s="84" t="s">
        <v>238</v>
      </c>
      <c r="D12" s="84"/>
      <c r="E12" s="84"/>
      <c r="F12" s="85"/>
      <c r="G12" s="85"/>
      <c r="H12" s="85"/>
      <c r="I12" s="87" t="s">
        <v>346</v>
      </c>
      <c r="J12" s="87"/>
      <c r="K12" s="85"/>
      <c r="L12" s="85"/>
      <c r="M12" s="86"/>
      <c r="N12" s="84" t="s">
        <v>346</v>
      </c>
      <c r="O12" s="84"/>
      <c r="P12" s="85">
        <v>5</v>
      </c>
      <c r="Q12" s="85">
        <v>2</v>
      </c>
      <c r="R12" s="95">
        <v>2</v>
      </c>
      <c r="S12" s="86">
        <v>2</v>
      </c>
    </row>
    <row r="13" spans="1:20" x14ac:dyDescent="0.25">
      <c r="A13" s="133" t="s">
        <v>330</v>
      </c>
      <c r="B13" s="133" t="s">
        <v>331</v>
      </c>
      <c r="C13" s="133" t="s">
        <v>238</v>
      </c>
      <c r="D13" s="133"/>
      <c r="E13" s="133"/>
      <c r="F13" s="132"/>
      <c r="G13" s="132"/>
      <c r="H13" s="132"/>
      <c r="I13" s="50">
        <v>5</v>
      </c>
      <c r="J13" s="50">
        <v>2</v>
      </c>
      <c r="K13" s="132"/>
      <c r="L13" s="132"/>
      <c r="M13" s="15">
        <v>2</v>
      </c>
      <c r="N13" s="133" t="s">
        <v>346</v>
      </c>
      <c r="O13" s="133"/>
      <c r="P13" s="132"/>
      <c r="Q13" s="132"/>
      <c r="S13" s="15">
        <v>2</v>
      </c>
    </row>
    <row r="14" spans="1:20" x14ac:dyDescent="0.25">
      <c r="A14" s="29" t="s">
        <v>29</v>
      </c>
      <c r="B14" s="29" t="s">
        <v>30</v>
      </c>
      <c r="C14" s="29" t="s">
        <v>238</v>
      </c>
      <c r="D14" s="29"/>
      <c r="E14" s="29"/>
      <c r="F14" s="39">
        <v>3</v>
      </c>
      <c r="G14" s="39">
        <v>4</v>
      </c>
      <c r="H14" s="30">
        <f>E14+G14</f>
        <v>4</v>
      </c>
      <c r="I14" s="64"/>
      <c r="J14" s="64"/>
      <c r="K14" s="39"/>
      <c r="L14" s="39"/>
      <c r="N14" s="133"/>
      <c r="O14" s="133"/>
      <c r="P14" s="132"/>
      <c r="Q14" s="132"/>
      <c r="S14" s="94">
        <v>0</v>
      </c>
    </row>
    <row r="15" spans="1:20" x14ac:dyDescent="0.25">
      <c r="A15" s="84" t="s">
        <v>210</v>
      </c>
      <c r="B15" s="84" t="s">
        <v>211</v>
      </c>
      <c r="C15" s="84" t="s">
        <v>238</v>
      </c>
      <c r="D15" s="84"/>
      <c r="E15" s="84"/>
      <c r="F15" s="84"/>
      <c r="G15" s="84"/>
      <c r="H15" s="84"/>
      <c r="I15" s="84"/>
      <c r="J15" s="84"/>
      <c r="K15" s="85" t="s">
        <v>346</v>
      </c>
      <c r="L15" s="84"/>
      <c r="M15" s="86"/>
      <c r="N15" s="84"/>
      <c r="O15" s="84"/>
      <c r="P15" s="85"/>
      <c r="Q15" s="85"/>
      <c r="R15" s="95"/>
      <c r="S15" s="86">
        <v>0</v>
      </c>
    </row>
    <row r="16" spans="1:20" x14ac:dyDescent="0.25">
      <c r="A16" s="3" t="s">
        <v>273</v>
      </c>
      <c r="B16" s="3" t="s">
        <v>274</v>
      </c>
      <c r="C16" s="13" t="s">
        <v>239</v>
      </c>
      <c r="F16" s="133"/>
      <c r="G16" s="133"/>
      <c r="H16" s="133"/>
      <c r="I16" s="133"/>
      <c r="J16" s="133"/>
      <c r="K16" s="34" t="s">
        <v>346</v>
      </c>
      <c r="L16" s="133"/>
      <c r="P16" s="82"/>
      <c r="Q16" s="82"/>
    </row>
    <row r="17" spans="1:17" x14ac:dyDescent="0.25">
      <c r="A17" s="3" t="s">
        <v>56</v>
      </c>
      <c r="B17" s="3" t="s">
        <v>130</v>
      </c>
      <c r="C17" s="13" t="s">
        <v>239</v>
      </c>
      <c r="F17" s="132"/>
      <c r="G17" s="132"/>
      <c r="H17" s="132"/>
      <c r="I17" s="132"/>
      <c r="J17" s="132"/>
      <c r="K17" s="132">
        <v>3</v>
      </c>
      <c r="L17" s="132"/>
      <c r="N17" s="3" t="s">
        <v>346</v>
      </c>
      <c r="P17" s="82"/>
      <c r="Q17" s="82"/>
    </row>
    <row r="18" spans="1:17" x14ac:dyDescent="0.25">
      <c r="A18" s="3" t="s">
        <v>484</v>
      </c>
      <c r="B18" s="3" t="s">
        <v>518</v>
      </c>
      <c r="C18" s="13" t="s">
        <v>239</v>
      </c>
      <c r="F18" s="80"/>
      <c r="G18" s="80"/>
      <c r="H18" s="80"/>
      <c r="I18" s="80"/>
      <c r="J18" s="80"/>
      <c r="K18" s="133"/>
      <c r="L18" s="80"/>
      <c r="N18" s="3" t="s">
        <v>346</v>
      </c>
      <c r="P18" s="82"/>
      <c r="Q18" s="82"/>
    </row>
    <row r="19" spans="1:17" x14ac:dyDescent="0.25">
      <c r="A19" s="3" t="s">
        <v>484</v>
      </c>
      <c r="B19" s="3" t="s">
        <v>518</v>
      </c>
      <c r="C19" s="13" t="s">
        <v>239</v>
      </c>
      <c r="F19" s="133"/>
      <c r="G19" s="133"/>
      <c r="H19" s="133"/>
      <c r="I19" s="133"/>
      <c r="J19" s="133"/>
      <c r="K19" s="133"/>
      <c r="L19" s="133"/>
      <c r="N19" s="3">
        <v>1</v>
      </c>
      <c r="P19" s="82"/>
      <c r="Q19" s="82"/>
    </row>
    <row r="20" spans="1:17" x14ac:dyDescent="0.25">
      <c r="A20" s="3" t="s">
        <v>374</v>
      </c>
      <c r="B20" s="3" t="s">
        <v>130</v>
      </c>
      <c r="C20" s="13" t="s">
        <v>239</v>
      </c>
      <c r="F20" s="82"/>
      <c r="G20" s="82"/>
      <c r="H20" s="132"/>
      <c r="I20" s="132"/>
      <c r="J20" s="132"/>
      <c r="K20" s="82">
        <v>1</v>
      </c>
      <c r="L20" s="82"/>
      <c r="N20" s="3" t="s">
        <v>346</v>
      </c>
      <c r="P20" s="82"/>
      <c r="Q20" s="82"/>
    </row>
    <row r="21" spans="1:17" x14ac:dyDescent="0.25">
      <c r="A21" s="3" t="s">
        <v>532</v>
      </c>
      <c r="B21" s="3" t="s">
        <v>130</v>
      </c>
      <c r="C21" s="13" t="s">
        <v>239</v>
      </c>
      <c r="N21" s="3" t="s">
        <v>346</v>
      </c>
      <c r="P21" s="82"/>
      <c r="Q21" s="82"/>
    </row>
    <row r="22" spans="1:17" x14ac:dyDescent="0.25">
      <c r="A22" s="3" t="s">
        <v>188</v>
      </c>
      <c r="B22" s="3" t="s">
        <v>189</v>
      </c>
      <c r="C22" s="13" t="s">
        <v>239</v>
      </c>
      <c r="D22" s="3">
        <v>1</v>
      </c>
      <c r="F22" s="132"/>
      <c r="G22" s="132"/>
      <c r="H22" s="15"/>
      <c r="I22" s="50"/>
      <c r="J22" s="50"/>
      <c r="K22" s="132"/>
      <c r="L22" s="132"/>
      <c r="P22" s="82"/>
      <c r="Q22" s="82"/>
    </row>
    <row r="23" spans="1:17" x14ac:dyDescent="0.25">
      <c r="A23" s="80" t="s">
        <v>221</v>
      </c>
      <c r="B23" s="80" t="s">
        <v>130</v>
      </c>
      <c r="C23" s="13" t="s">
        <v>239</v>
      </c>
      <c r="N23" s="3" t="s">
        <v>346</v>
      </c>
      <c r="P23" s="82"/>
      <c r="Q23" s="82"/>
    </row>
    <row r="24" spans="1:17" x14ac:dyDescent="0.25">
      <c r="A24" s="133" t="s">
        <v>243</v>
      </c>
      <c r="B24" s="133" t="s">
        <v>244</v>
      </c>
      <c r="C24" s="133" t="s">
        <v>239</v>
      </c>
      <c r="D24" s="133"/>
      <c r="E24" s="133"/>
      <c r="F24" s="132">
        <v>1</v>
      </c>
      <c r="G24" s="132"/>
      <c r="H24" s="15"/>
      <c r="I24" s="50"/>
      <c r="J24" s="50"/>
      <c r="K24" s="132"/>
      <c r="L24" s="132"/>
      <c r="N24" s="133"/>
      <c r="O24" s="133"/>
      <c r="P24" s="132"/>
      <c r="Q24" s="132"/>
    </row>
    <row r="25" spans="1:17" x14ac:dyDescent="0.25">
      <c r="A25" s="133" t="s">
        <v>527</v>
      </c>
      <c r="B25" s="133" t="s">
        <v>528</v>
      </c>
      <c r="C25" s="133" t="s">
        <v>239</v>
      </c>
      <c r="D25" s="133"/>
      <c r="E25" s="133"/>
      <c r="F25" s="133"/>
      <c r="G25" s="133"/>
      <c r="H25" s="133"/>
      <c r="I25" s="133"/>
      <c r="J25" s="133"/>
      <c r="K25" s="133"/>
      <c r="L25" s="133"/>
      <c r="N25" s="133" t="s">
        <v>346</v>
      </c>
      <c r="O25" s="133"/>
      <c r="P25" s="132">
        <v>3</v>
      </c>
      <c r="Q25" s="132"/>
    </row>
    <row r="26" spans="1:17" x14ac:dyDescent="0.25">
      <c r="A26" s="133" t="s">
        <v>531</v>
      </c>
      <c r="B26" s="133" t="s">
        <v>433</v>
      </c>
      <c r="C26" s="133" t="s">
        <v>239</v>
      </c>
      <c r="D26" s="133"/>
      <c r="E26" s="133"/>
      <c r="F26" s="133"/>
      <c r="G26" s="133"/>
      <c r="H26" s="133"/>
      <c r="I26" s="133"/>
      <c r="J26" s="133"/>
      <c r="K26" s="133"/>
      <c r="L26" s="133"/>
      <c r="N26" s="133">
        <v>5</v>
      </c>
      <c r="O26" s="133"/>
      <c r="P26" s="132">
        <v>4</v>
      </c>
      <c r="Q26" s="132"/>
    </row>
    <row r="27" spans="1:17" x14ac:dyDescent="0.25">
      <c r="A27" s="3" t="s">
        <v>510</v>
      </c>
      <c r="B27" s="3" t="s">
        <v>130</v>
      </c>
      <c r="C27" s="13" t="s">
        <v>239</v>
      </c>
      <c r="F27" s="133"/>
      <c r="G27" s="133"/>
      <c r="H27" s="133"/>
      <c r="I27" s="133"/>
      <c r="J27" s="133"/>
      <c r="K27" s="133"/>
      <c r="L27" s="133"/>
      <c r="N27" s="3">
        <v>3</v>
      </c>
      <c r="P27" s="82"/>
      <c r="Q27" s="82"/>
    </row>
    <row r="28" spans="1:17" x14ac:dyDescent="0.25">
      <c r="P28" s="82"/>
      <c r="Q28" s="82"/>
    </row>
    <row r="29" spans="1:17" x14ac:dyDescent="0.25">
      <c r="P29" s="82"/>
      <c r="Q29" s="82"/>
    </row>
    <row r="30" spans="1:17" x14ac:dyDescent="0.25">
      <c r="P30" s="82"/>
      <c r="Q30" s="82"/>
    </row>
    <row r="31" spans="1:17" x14ac:dyDescent="0.25">
      <c r="P31" s="82"/>
      <c r="Q31" s="82"/>
    </row>
    <row r="32" spans="1:17" x14ac:dyDescent="0.25">
      <c r="P32" s="82"/>
      <c r="Q32" s="82"/>
    </row>
  </sheetData>
  <sortState ref="A5:T27">
    <sortCondition descending="1" ref="S5:S27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E15" sqref="E15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11.7109375" style="3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customWidth="1"/>
    <col min="10" max="10" width="7.5703125" style="31" customWidth="1"/>
    <col min="11" max="11" width="11.5703125" style="31" customWidth="1"/>
    <col min="12" max="12" width="7.5703125" style="31" customWidth="1"/>
    <col min="13" max="13" width="6.5703125" style="15" customWidth="1"/>
    <col min="14" max="14" width="11.5703125" style="3" customWidth="1"/>
    <col min="15" max="15" width="7.5703125" style="3" customWidth="1"/>
    <col min="16" max="16" width="11.5703125" style="3" customWidth="1"/>
    <col min="17" max="17" width="7.5703125" style="3" customWidth="1"/>
    <col min="18" max="18" width="6.5703125" style="3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67"/>
      <c r="N2" s="161" t="s">
        <v>386</v>
      </c>
      <c r="O2" s="161"/>
      <c r="P2" s="161"/>
      <c r="Q2" s="161"/>
      <c r="R2" s="79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4" customFormat="1" x14ac:dyDescent="0.25">
      <c r="A4" s="14" t="s">
        <v>32</v>
      </c>
      <c r="B4" s="14" t="s">
        <v>33</v>
      </c>
      <c r="C4" s="14" t="s">
        <v>237</v>
      </c>
      <c r="D4" s="14" t="s">
        <v>35</v>
      </c>
      <c r="E4" s="14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12</v>
      </c>
      <c r="B5" s="84" t="s">
        <v>106</v>
      </c>
      <c r="C5" s="84" t="s">
        <v>238</v>
      </c>
      <c r="D5" s="84">
        <v>2</v>
      </c>
      <c r="E5" s="84">
        <v>5</v>
      </c>
      <c r="F5" s="85">
        <v>2</v>
      </c>
      <c r="G5" s="85">
        <v>5</v>
      </c>
      <c r="H5" s="86">
        <f>E5+G5</f>
        <v>10</v>
      </c>
      <c r="I5" s="87">
        <v>2</v>
      </c>
      <c r="J5" s="87">
        <v>5</v>
      </c>
      <c r="K5" s="85">
        <v>2</v>
      </c>
      <c r="L5" s="85">
        <v>5</v>
      </c>
      <c r="M5" s="86">
        <v>10</v>
      </c>
      <c r="N5" s="84" t="s">
        <v>346</v>
      </c>
      <c r="O5" s="84"/>
      <c r="P5" s="85">
        <v>2</v>
      </c>
      <c r="Q5" s="85">
        <v>5</v>
      </c>
      <c r="R5" s="95">
        <v>5</v>
      </c>
      <c r="S5" s="86">
        <v>25</v>
      </c>
    </row>
    <row r="6" spans="1:20" x14ac:dyDescent="0.25">
      <c r="A6" s="84" t="s">
        <v>10</v>
      </c>
      <c r="B6" s="84" t="s">
        <v>11</v>
      </c>
      <c r="C6" s="84" t="s">
        <v>238</v>
      </c>
      <c r="D6" s="84"/>
      <c r="E6" s="84"/>
      <c r="F6" s="85"/>
      <c r="G6" s="85"/>
      <c r="H6" s="85"/>
      <c r="I6" s="87">
        <v>3</v>
      </c>
      <c r="J6" s="87">
        <v>4</v>
      </c>
      <c r="K6" s="85">
        <v>1</v>
      </c>
      <c r="L6" s="85">
        <v>6</v>
      </c>
      <c r="M6" s="86">
        <v>10</v>
      </c>
      <c r="N6" s="84">
        <v>2</v>
      </c>
      <c r="O6" s="84">
        <v>5</v>
      </c>
      <c r="P6" s="85">
        <v>1</v>
      </c>
      <c r="Q6" s="85">
        <v>6</v>
      </c>
      <c r="R6" s="95">
        <v>11</v>
      </c>
      <c r="S6" s="86">
        <v>21</v>
      </c>
    </row>
    <row r="7" spans="1:20" x14ac:dyDescent="0.25">
      <c r="A7" s="84" t="s">
        <v>27</v>
      </c>
      <c r="B7" s="84" t="s">
        <v>28</v>
      </c>
      <c r="C7" s="84" t="s">
        <v>238</v>
      </c>
      <c r="D7" s="84">
        <v>1</v>
      </c>
      <c r="E7" s="84">
        <v>6</v>
      </c>
      <c r="F7" s="85"/>
      <c r="G7" s="85"/>
      <c r="H7" s="86">
        <f>E7+G7</f>
        <v>6</v>
      </c>
      <c r="I7" s="87">
        <v>5</v>
      </c>
      <c r="J7" s="87">
        <v>2</v>
      </c>
      <c r="K7" s="85"/>
      <c r="L7" s="85"/>
      <c r="M7" s="86">
        <v>2</v>
      </c>
      <c r="N7" s="84" t="s">
        <v>346</v>
      </c>
      <c r="O7" s="84"/>
      <c r="P7" s="85"/>
      <c r="Q7" s="85"/>
      <c r="R7" s="95"/>
      <c r="S7" s="86">
        <v>8</v>
      </c>
    </row>
    <row r="8" spans="1:20" x14ac:dyDescent="0.25">
      <c r="A8" s="3" t="s">
        <v>519</v>
      </c>
      <c r="B8" s="3" t="s">
        <v>520</v>
      </c>
      <c r="C8" s="13" t="s">
        <v>238</v>
      </c>
      <c r="F8" s="34"/>
      <c r="G8" s="34"/>
      <c r="H8" s="132"/>
      <c r="I8" s="132"/>
      <c r="J8" s="132"/>
      <c r="K8" s="34"/>
      <c r="L8" s="34"/>
      <c r="N8" s="3">
        <v>1</v>
      </c>
      <c r="O8" s="3">
        <v>6</v>
      </c>
      <c r="P8" s="82"/>
      <c r="Q8" s="82"/>
      <c r="R8" s="24">
        <v>6</v>
      </c>
      <c r="S8" s="94">
        <v>6</v>
      </c>
    </row>
    <row r="9" spans="1:20" x14ac:dyDescent="0.25">
      <c r="A9" s="84" t="s">
        <v>369</v>
      </c>
      <c r="B9" s="84" t="s">
        <v>350</v>
      </c>
      <c r="C9" s="84" t="s">
        <v>238</v>
      </c>
      <c r="D9" s="84"/>
      <c r="E9" s="84"/>
      <c r="F9" s="85"/>
      <c r="G9" s="85"/>
      <c r="H9" s="85"/>
      <c r="I9" s="87">
        <v>4</v>
      </c>
      <c r="J9" s="87">
        <v>3</v>
      </c>
      <c r="K9" s="85">
        <v>4</v>
      </c>
      <c r="L9" s="85">
        <v>3</v>
      </c>
      <c r="M9" s="86">
        <v>6</v>
      </c>
      <c r="N9" s="84" t="s">
        <v>346</v>
      </c>
      <c r="O9" s="84"/>
      <c r="P9" s="85"/>
      <c r="Q9" s="85"/>
      <c r="R9" s="95"/>
      <c r="S9" s="86">
        <v>6</v>
      </c>
    </row>
    <row r="10" spans="1:20" x14ac:dyDescent="0.25">
      <c r="A10" s="84" t="s">
        <v>129</v>
      </c>
      <c r="B10" s="84" t="s">
        <v>130</v>
      </c>
      <c r="C10" s="84" t="s">
        <v>238</v>
      </c>
      <c r="D10" s="84"/>
      <c r="E10" s="84"/>
      <c r="F10" s="85"/>
      <c r="G10" s="85"/>
      <c r="H10" s="85"/>
      <c r="I10" s="87">
        <v>1</v>
      </c>
      <c r="J10" s="87">
        <v>6</v>
      </c>
      <c r="K10" s="85"/>
      <c r="L10" s="85"/>
      <c r="M10" s="86">
        <v>6</v>
      </c>
      <c r="N10" s="84" t="s">
        <v>346</v>
      </c>
      <c r="O10" s="84"/>
      <c r="P10" s="85"/>
      <c r="Q10" s="85"/>
      <c r="R10" s="95"/>
      <c r="S10" s="86">
        <v>6</v>
      </c>
    </row>
    <row r="11" spans="1:20" x14ac:dyDescent="0.25">
      <c r="A11" s="84" t="s">
        <v>210</v>
      </c>
      <c r="B11" s="84" t="s">
        <v>211</v>
      </c>
      <c r="C11" s="84" t="s">
        <v>238</v>
      </c>
      <c r="D11" s="84"/>
      <c r="E11" s="84"/>
      <c r="F11" s="85"/>
      <c r="G11" s="85"/>
      <c r="H11" s="85"/>
      <c r="I11" s="85"/>
      <c r="J11" s="85"/>
      <c r="K11" s="85">
        <v>3</v>
      </c>
      <c r="L11" s="85">
        <v>4</v>
      </c>
      <c r="M11" s="86">
        <v>4</v>
      </c>
      <c r="N11" s="84"/>
      <c r="O11" s="84"/>
      <c r="P11" s="85"/>
      <c r="Q11" s="85"/>
      <c r="R11" s="95"/>
      <c r="S11" s="86">
        <v>4</v>
      </c>
    </row>
    <row r="12" spans="1:20" x14ac:dyDescent="0.25">
      <c r="A12" s="29" t="s">
        <v>29</v>
      </c>
      <c r="B12" s="29" t="s">
        <v>30</v>
      </c>
      <c r="C12" s="29" t="s">
        <v>238</v>
      </c>
      <c r="D12" s="29"/>
      <c r="E12" s="29"/>
      <c r="F12" s="39">
        <v>3</v>
      </c>
      <c r="G12" s="39">
        <v>4</v>
      </c>
      <c r="H12" s="30">
        <f>E12+G12</f>
        <v>4</v>
      </c>
      <c r="I12" s="64"/>
      <c r="J12" s="64"/>
      <c r="K12" s="39"/>
      <c r="L12" s="39"/>
      <c r="N12" s="133"/>
      <c r="O12" s="133"/>
      <c r="P12" s="132"/>
      <c r="Q12" s="132"/>
      <c r="R12" s="24"/>
      <c r="S12" s="15">
        <v>0</v>
      </c>
    </row>
    <row r="13" spans="1:20" x14ac:dyDescent="0.25">
      <c r="A13" s="3" t="s">
        <v>221</v>
      </c>
      <c r="B13" s="3" t="s">
        <v>130</v>
      </c>
      <c r="C13" s="13" t="s">
        <v>239</v>
      </c>
      <c r="F13" s="133"/>
      <c r="G13" s="133"/>
      <c r="H13" s="133"/>
      <c r="I13" s="133"/>
      <c r="J13" s="133"/>
      <c r="K13" s="133"/>
      <c r="L13" s="133"/>
      <c r="N13" s="3">
        <v>3</v>
      </c>
      <c r="P13" s="82"/>
      <c r="Q13" s="82"/>
      <c r="R13" s="24"/>
    </row>
    <row r="14" spans="1:20" x14ac:dyDescent="0.25">
      <c r="A14" s="80" t="s">
        <v>243</v>
      </c>
      <c r="B14" s="80" t="s">
        <v>244</v>
      </c>
      <c r="C14" s="80" t="s">
        <v>239</v>
      </c>
      <c r="D14" s="80"/>
      <c r="E14" s="80"/>
      <c r="F14" s="132">
        <v>1</v>
      </c>
      <c r="G14" s="132"/>
      <c r="H14" s="15"/>
      <c r="I14" s="50"/>
      <c r="J14" s="50"/>
      <c r="K14" s="132"/>
      <c r="L14" s="132"/>
      <c r="N14" s="80"/>
      <c r="O14" s="80"/>
      <c r="P14" s="82"/>
      <c r="Q14" s="132"/>
      <c r="R14" s="24"/>
    </row>
    <row r="15" spans="1:20" x14ac:dyDescent="0.25">
      <c r="A15" s="133" t="s">
        <v>527</v>
      </c>
      <c r="B15" s="133" t="s">
        <v>528</v>
      </c>
      <c r="C15" s="133" t="s">
        <v>239</v>
      </c>
      <c r="D15" s="133"/>
      <c r="E15" s="133"/>
      <c r="F15" s="132"/>
      <c r="G15" s="132"/>
      <c r="H15" s="132"/>
      <c r="I15" s="132"/>
      <c r="J15" s="132"/>
      <c r="K15" s="132"/>
      <c r="L15" s="132"/>
      <c r="N15" s="133" t="s">
        <v>346</v>
      </c>
      <c r="O15" s="133"/>
      <c r="P15" s="132"/>
      <c r="Q15" s="132"/>
      <c r="R15" s="24"/>
    </row>
    <row r="16" spans="1:20" x14ac:dyDescent="0.25">
      <c r="A16" s="133" t="s">
        <v>531</v>
      </c>
      <c r="B16" s="133" t="s">
        <v>433</v>
      </c>
      <c r="C16" s="133" t="s">
        <v>239</v>
      </c>
      <c r="D16" s="133"/>
      <c r="E16" s="133"/>
      <c r="F16" s="133"/>
      <c r="G16" s="133"/>
      <c r="H16" s="133"/>
      <c r="I16" s="133"/>
      <c r="J16" s="133"/>
      <c r="K16" s="133"/>
      <c r="L16" s="133"/>
      <c r="N16" s="133"/>
      <c r="O16" s="133"/>
      <c r="P16" s="132">
        <v>3</v>
      </c>
      <c r="Q16" s="133"/>
      <c r="R16" s="24"/>
    </row>
    <row r="17" spans="1:18" x14ac:dyDescent="0.25">
      <c r="A17" s="3" t="s">
        <v>516</v>
      </c>
      <c r="B17" s="3" t="s">
        <v>517</v>
      </c>
      <c r="C17" s="13" t="s">
        <v>239</v>
      </c>
      <c r="F17" s="82"/>
      <c r="G17" s="82"/>
      <c r="H17" s="82"/>
      <c r="I17" s="82"/>
      <c r="J17" s="82"/>
      <c r="K17" s="82"/>
      <c r="L17" s="82"/>
      <c r="N17" s="3" t="s">
        <v>346</v>
      </c>
      <c r="P17" s="82"/>
      <c r="Q17" s="82"/>
      <c r="R17" s="24"/>
    </row>
    <row r="18" spans="1:18" x14ac:dyDescent="0.25">
      <c r="R18" s="24"/>
    </row>
    <row r="19" spans="1:18" x14ac:dyDescent="0.25">
      <c r="R19" s="24"/>
    </row>
    <row r="20" spans="1:18" x14ac:dyDescent="0.25">
      <c r="R20" s="24"/>
    </row>
    <row r="21" spans="1:18" x14ac:dyDescent="0.25">
      <c r="R21" s="24"/>
    </row>
  </sheetData>
  <sortState ref="A5:T17">
    <sortCondition descending="1" ref="S5:S17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74" fitToHeight="0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opLeftCell="A3" workbookViewId="0">
      <selection activeCell="N6" sqref="N6"/>
    </sheetView>
  </sheetViews>
  <sheetFormatPr defaultRowHeight="15" x14ac:dyDescent="0.25"/>
  <cols>
    <col min="1" max="1" width="17.28515625" style="1" bestFit="1" customWidth="1"/>
    <col min="2" max="2" width="11.140625" style="1" bestFit="1" customWidth="1"/>
    <col min="3" max="3" width="5.140625" style="13" bestFit="1" customWidth="1"/>
    <col min="4" max="4" width="8.5703125" style="1" bestFit="1" customWidth="1"/>
    <col min="5" max="5" width="11.7109375" style="1" customWidth="1"/>
    <col min="6" max="6" width="7.5703125" style="13" customWidth="1"/>
    <col min="7" max="7" width="6.5703125" style="1" bestFit="1" customWidth="1"/>
    <col min="8" max="8" width="11.7109375" style="1" customWidth="1"/>
    <col min="9" max="9" width="7.5703125" style="13" customWidth="1"/>
    <col min="10" max="10" width="6.5703125" style="44" bestFit="1" customWidth="1"/>
    <col min="11" max="11" width="6.5703125" style="31" bestFit="1" customWidth="1"/>
    <col min="12" max="12" width="11.7109375" style="31" customWidth="1"/>
    <col min="13" max="13" width="7.5703125" style="31" customWidth="1"/>
    <col min="14" max="14" width="6.5703125" style="31" bestFit="1" customWidth="1"/>
    <col min="15" max="15" width="11.7109375" style="31" customWidth="1"/>
    <col min="16" max="16" width="7.5703125" style="31" customWidth="1"/>
    <col min="17" max="17" width="6.5703125" style="15" customWidth="1"/>
    <col min="18" max="18" width="6.5703125" style="1" bestFit="1" customWidth="1"/>
    <col min="19" max="19" width="11.7109375" style="1" customWidth="1"/>
    <col min="20" max="20" width="7.5703125" style="1" customWidth="1"/>
    <col min="21" max="21" width="6.5703125" style="76" bestFit="1" customWidth="1"/>
    <col min="22" max="22" width="11.7109375" style="1" customWidth="1"/>
    <col min="23" max="23" width="7.5703125" style="1" customWidth="1"/>
    <col min="24" max="24" width="6.5703125" style="1" bestFit="1" customWidth="1"/>
    <col min="25" max="25" width="6.5703125" style="15" bestFit="1" customWidth="1"/>
    <col min="26" max="26" width="6.42578125" style="143" bestFit="1" customWidth="1"/>
    <col min="27" max="16384" width="9.140625" style="1"/>
  </cols>
  <sheetData>
    <row r="1" spans="1:26" ht="15.75" x14ac:dyDescent="0.25">
      <c r="A1" s="163" t="s">
        <v>194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26" x14ac:dyDescent="0.25">
      <c r="B2" s="5"/>
      <c r="D2" s="162" t="s">
        <v>74</v>
      </c>
      <c r="E2" s="162"/>
      <c r="F2" s="162"/>
      <c r="G2" s="162"/>
      <c r="H2" s="162"/>
      <c r="I2" s="162"/>
      <c r="J2" s="162"/>
      <c r="K2" s="161" t="s">
        <v>218</v>
      </c>
      <c r="L2" s="161"/>
      <c r="M2" s="161"/>
      <c r="N2" s="161"/>
      <c r="O2" s="161"/>
      <c r="P2" s="161"/>
      <c r="R2" s="161" t="s">
        <v>386</v>
      </c>
      <c r="S2" s="161"/>
      <c r="T2" s="161"/>
      <c r="U2" s="161"/>
      <c r="V2" s="161"/>
      <c r="W2" s="161"/>
      <c r="X2" s="7"/>
    </row>
    <row r="3" spans="1:26" x14ac:dyDescent="0.25">
      <c r="D3" s="161" t="s">
        <v>73</v>
      </c>
      <c r="E3" s="161"/>
      <c r="F3" s="161"/>
      <c r="G3" s="160" t="s">
        <v>114</v>
      </c>
      <c r="H3" s="160"/>
      <c r="I3" s="160"/>
      <c r="J3" s="46"/>
      <c r="K3" s="161" t="s">
        <v>257</v>
      </c>
      <c r="L3" s="161"/>
      <c r="M3" s="161"/>
      <c r="N3" s="160" t="s">
        <v>255</v>
      </c>
      <c r="O3" s="160"/>
      <c r="P3" s="160"/>
      <c r="R3" s="162" t="s">
        <v>387</v>
      </c>
      <c r="S3" s="162"/>
      <c r="T3" s="162"/>
      <c r="U3" s="160" t="s">
        <v>388</v>
      </c>
      <c r="V3" s="160"/>
      <c r="W3" s="160"/>
      <c r="X3" s="76"/>
      <c r="Y3" s="15" t="s">
        <v>253</v>
      </c>
    </row>
    <row r="4" spans="1:26" s="14" customFormat="1" x14ac:dyDescent="0.25">
      <c r="A4" s="14" t="s">
        <v>32</v>
      </c>
      <c r="B4" s="14" t="s">
        <v>33</v>
      </c>
      <c r="C4" s="14" t="s">
        <v>247</v>
      </c>
      <c r="D4" s="14" t="s">
        <v>72</v>
      </c>
      <c r="E4" s="14" t="s">
        <v>35</v>
      </c>
      <c r="F4" s="14" t="s">
        <v>236</v>
      </c>
      <c r="G4" s="35" t="s">
        <v>72</v>
      </c>
      <c r="H4" s="35" t="s">
        <v>35</v>
      </c>
      <c r="I4" s="35" t="s">
        <v>236</v>
      </c>
      <c r="J4" s="16" t="s">
        <v>240</v>
      </c>
      <c r="K4" s="14" t="s">
        <v>72</v>
      </c>
      <c r="L4" s="14" t="s">
        <v>35</v>
      </c>
      <c r="M4" s="14" t="s">
        <v>236</v>
      </c>
      <c r="N4" s="35" t="s">
        <v>72</v>
      </c>
      <c r="O4" s="35" t="s">
        <v>35</v>
      </c>
      <c r="P4" s="35" t="s">
        <v>236</v>
      </c>
      <c r="Q4" s="16" t="s">
        <v>240</v>
      </c>
      <c r="R4" s="14" t="s">
        <v>72</v>
      </c>
      <c r="S4" s="14" t="s">
        <v>35</v>
      </c>
      <c r="T4" s="14" t="s">
        <v>236</v>
      </c>
      <c r="U4" s="35" t="s">
        <v>72</v>
      </c>
      <c r="V4" s="35" t="s">
        <v>35</v>
      </c>
      <c r="W4" s="35" t="s">
        <v>236</v>
      </c>
      <c r="X4" s="16" t="s">
        <v>240</v>
      </c>
      <c r="Y4" s="16" t="s">
        <v>240</v>
      </c>
      <c r="Z4" s="144" t="s">
        <v>553</v>
      </c>
    </row>
    <row r="5" spans="1:26" x14ac:dyDescent="0.25">
      <c r="A5" s="84" t="s">
        <v>56</v>
      </c>
      <c r="B5" s="84" t="s">
        <v>57</v>
      </c>
      <c r="C5" s="84" t="s">
        <v>238</v>
      </c>
      <c r="D5" s="90">
        <v>27.882999999999999</v>
      </c>
      <c r="E5" s="84">
        <v>2</v>
      </c>
      <c r="F5" s="84">
        <v>5</v>
      </c>
      <c r="G5" s="85"/>
      <c r="H5" s="85"/>
      <c r="I5" s="85"/>
      <c r="J5" s="86">
        <f>F5+I5</f>
        <v>5</v>
      </c>
      <c r="K5" s="91">
        <v>27.709</v>
      </c>
      <c r="L5" s="87">
        <v>1</v>
      </c>
      <c r="M5" s="87">
        <v>6</v>
      </c>
      <c r="N5" s="85">
        <v>34.325000000000003</v>
      </c>
      <c r="O5" s="85">
        <v>2</v>
      </c>
      <c r="P5" s="85">
        <v>5</v>
      </c>
      <c r="Q5" s="86">
        <f>M5+P5</f>
        <v>11</v>
      </c>
      <c r="R5" s="90">
        <v>28.117999999999999</v>
      </c>
      <c r="S5" s="84">
        <v>1</v>
      </c>
      <c r="T5" s="84">
        <v>6</v>
      </c>
      <c r="U5" s="85" t="s">
        <v>439</v>
      </c>
      <c r="V5" s="85">
        <v>3</v>
      </c>
      <c r="W5" s="85">
        <v>4</v>
      </c>
      <c r="X5" s="95">
        <v>10</v>
      </c>
      <c r="Y5" s="86">
        <f>5+10+11</f>
        <v>26</v>
      </c>
    </row>
    <row r="6" spans="1:26" x14ac:dyDescent="0.25">
      <c r="A6" s="84" t="s">
        <v>61</v>
      </c>
      <c r="B6" s="84" t="s">
        <v>62</v>
      </c>
      <c r="C6" s="84" t="s">
        <v>238</v>
      </c>
      <c r="D6" s="84" t="s">
        <v>63</v>
      </c>
      <c r="E6" s="84">
        <v>5</v>
      </c>
      <c r="F6" s="84">
        <v>2</v>
      </c>
      <c r="G6" s="89">
        <v>29.402999999999999</v>
      </c>
      <c r="H6" s="85">
        <v>1</v>
      </c>
      <c r="I6" s="85">
        <v>6</v>
      </c>
      <c r="J6" s="86">
        <f>F6+I6</f>
        <v>8</v>
      </c>
      <c r="K6" s="91">
        <v>36.24</v>
      </c>
      <c r="L6" s="87">
        <v>3</v>
      </c>
      <c r="M6" s="87">
        <v>4</v>
      </c>
      <c r="N6" s="89">
        <v>40.030999999999999</v>
      </c>
      <c r="O6" s="85">
        <v>4</v>
      </c>
      <c r="P6" s="85">
        <v>3</v>
      </c>
      <c r="Q6" s="86">
        <f>M6+P6</f>
        <v>7</v>
      </c>
      <c r="R6" s="90">
        <v>38.536999999999999</v>
      </c>
      <c r="S6" s="84">
        <v>3</v>
      </c>
      <c r="T6" s="84">
        <v>4</v>
      </c>
      <c r="U6" s="89">
        <v>38.399000000000001</v>
      </c>
      <c r="V6" s="88"/>
      <c r="W6" s="88"/>
      <c r="X6" s="95">
        <v>4</v>
      </c>
      <c r="Y6" s="86">
        <f>8+7+4</f>
        <v>19</v>
      </c>
    </row>
    <row r="7" spans="1:26" x14ac:dyDescent="0.25">
      <c r="A7" s="84" t="s">
        <v>61</v>
      </c>
      <c r="B7" s="84" t="s">
        <v>62</v>
      </c>
      <c r="C7" s="84" t="s">
        <v>238</v>
      </c>
      <c r="D7" s="84"/>
      <c r="E7" s="84"/>
      <c r="F7" s="84"/>
      <c r="G7" s="89">
        <v>32.401000000000003</v>
      </c>
      <c r="H7" s="85">
        <v>2</v>
      </c>
      <c r="I7" s="85">
        <v>5</v>
      </c>
      <c r="J7" s="86">
        <f>F7+I7</f>
        <v>5</v>
      </c>
      <c r="K7" s="87" t="s">
        <v>71</v>
      </c>
      <c r="L7" s="87"/>
      <c r="M7" s="87"/>
      <c r="N7" s="85">
        <v>40.448</v>
      </c>
      <c r="O7" s="85">
        <v>5</v>
      </c>
      <c r="P7" s="85">
        <v>2</v>
      </c>
      <c r="Q7" s="86">
        <f>P7</f>
        <v>2</v>
      </c>
      <c r="R7" s="84"/>
      <c r="S7" s="84"/>
      <c r="T7" s="84"/>
      <c r="U7" s="85"/>
      <c r="V7" s="88"/>
      <c r="W7" s="88"/>
      <c r="X7" s="84"/>
      <c r="Y7" s="86">
        <v>7</v>
      </c>
    </row>
    <row r="8" spans="1:26" x14ac:dyDescent="0.25">
      <c r="A8" s="133" t="s">
        <v>436</v>
      </c>
      <c r="B8" s="133" t="s">
        <v>437</v>
      </c>
      <c r="C8" s="133" t="s">
        <v>238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R8" s="133"/>
      <c r="S8" s="133"/>
      <c r="T8" s="133"/>
      <c r="U8" s="40">
        <v>28.713000000000001</v>
      </c>
      <c r="V8" s="132">
        <v>1</v>
      </c>
      <c r="W8" s="132">
        <v>6</v>
      </c>
      <c r="X8" s="24">
        <v>6</v>
      </c>
      <c r="Y8" s="15">
        <v>6</v>
      </c>
    </row>
    <row r="9" spans="1:26" x14ac:dyDescent="0.25">
      <c r="A9" s="1" t="s">
        <v>79</v>
      </c>
      <c r="B9" s="1" t="s">
        <v>80</v>
      </c>
      <c r="C9" s="13" t="s">
        <v>238</v>
      </c>
      <c r="G9" s="132"/>
      <c r="H9" s="132"/>
      <c r="I9" s="132"/>
      <c r="J9" s="15"/>
      <c r="K9" s="51">
        <v>73.067999999999998</v>
      </c>
      <c r="L9" s="50">
        <v>1</v>
      </c>
      <c r="M9" s="50">
        <v>6</v>
      </c>
      <c r="N9" s="132"/>
      <c r="O9" s="132"/>
      <c r="P9" s="132"/>
      <c r="Q9" s="15">
        <f>M9</f>
        <v>6</v>
      </c>
      <c r="R9" s="133"/>
      <c r="U9" s="78"/>
      <c r="V9" s="83"/>
      <c r="W9" s="83"/>
      <c r="X9" s="24"/>
      <c r="Y9" s="15">
        <v>6</v>
      </c>
    </row>
    <row r="10" spans="1:26" x14ac:dyDescent="0.25">
      <c r="A10" s="1" t="s">
        <v>294</v>
      </c>
      <c r="B10" s="1" t="s">
        <v>295</v>
      </c>
      <c r="C10" s="13" t="s">
        <v>238</v>
      </c>
      <c r="G10" s="133"/>
      <c r="H10" s="133"/>
      <c r="I10" s="133"/>
      <c r="J10" s="133"/>
      <c r="K10" s="132"/>
      <c r="L10" s="132"/>
      <c r="M10" s="132"/>
      <c r="N10" s="78">
        <v>33.597999999999999</v>
      </c>
      <c r="O10" s="78">
        <v>1</v>
      </c>
      <c r="P10" s="78">
        <v>6</v>
      </c>
      <c r="Q10" s="15">
        <f>P10</f>
        <v>6</v>
      </c>
      <c r="U10" s="78"/>
      <c r="V10" s="83"/>
      <c r="W10" s="83"/>
      <c r="X10" s="24"/>
      <c r="Y10" s="15">
        <v>6</v>
      </c>
    </row>
    <row r="11" spans="1:26" x14ac:dyDescent="0.25">
      <c r="A11" s="84" t="s">
        <v>45</v>
      </c>
      <c r="B11" s="84" t="s">
        <v>46</v>
      </c>
      <c r="C11" s="84" t="s">
        <v>238</v>
      </c>
      <c r="D11" s="84">
        <v>26.690999999999999</v>
      </c>
      <c r="E11" s="84">
        <v>1</v>
      </c>
      <c r="F11" s="84">
        <v>6</v>
      </c>
      <c r="G11" s="85"/>
      <c r="H11" s="85"/>
      <c r="I11" s="85"/>
      <c r="J11" s="86">
        <f>F11+I11</f>
        <v>6</v>
      </c>
      <c r="K11" s="87" t="s">
        <v>71</v>
      </c>
      <c r="L11" s="87"/>
      <c r="M11" s="87"/>
      <c r="N11" s="85" t="s">
        <v>71</v>
      </c>
      <c r="O11" s="85"/>
      <c r="P11" s="85"/>
      <c r="Q11" s="86"/>
      <c r="R11" s="84"/>
      <c r="S11" s="84"/>
      <c r="T11" s="84"/>
      <c r="U11" s="89">
        <v>42.08</v>
      </c>
      <c r="V11" s="88"/>
      <c r="W11" s="88"/>
      <c r="X11" s="84"/>
      <c r="Y11" s="86">
        <v>6</v>
      </c>
    </row>
    <row r="12" spans="1:26" x14ac:dyDescent="0.25">
      <c r="A12" s="84" t="s">
        <v>301</v>
      </c>
      <c r="B12" s="84" t="s">
        <v>4</v>
      </c>
      <c r="C12" s="84" t="s">
        <v>238</v>
      </c>
      <c r="D12" s="84">
        <v>38.027999999999999</v>
      </c>
      <c r="E12" s="84">
        <v>4</v>
      </c>
      <c r="F12" s="84">
        <v>3</v>
      </c>
      <c r="G12" s="85"/>
      <c r="H12" s="85"/>
      <c r="I12" s="85"/>
      <c r="J12" s="86">
        <f>F12+I12</f>
        <v>3</v>
      </c>
      <c r="K12" s="91">
        <v>37.094999999999999</v>
      </c>
      <c r="L12" s="87">
        <v>5</v>
      </c>
      <c r="M12" s="87">
        <v>2</v>
      </c>
      <c r="N12" s="89">
        <v>48.3</v>
      </c>
      <c r="O12" s="85"/>
      <c r="P12" s="85"/>
      <c r="Q12" s="86">
        <f>M12</f>
        <v>2</v>
      </c>
      <c r="R12" s="84">
        <v>34.094999999999999</v>
      </c>
      <c r="S12" s="84">
        <v>2</v>
      </c>
      <c r="T12" s="84">
        <v>5</v>
      </c>
      <c r="U12" s="85"/>
      <c r="V12" s="88"/>
      <c r="W12" s="88"/>
      <c r="X12" s="84"/>
      <c r="Y12" s="86">
        <v>5</v>
      </c>
    </row>
    <row r="13" spans="1:26" x14ac:dyDescent="0.25">
      <c r="A13" s="1" t="s">
        <v>27</v>
      </c>
      <c r="B13" s="1" t="s">
        <v>28</v>
      </c>
      <c r="C13" s="13" t="s">
        <v>238</v>
      </c>
      <c r="G13" s="40">
        <v>33.555</v>
      </c>
      <c r="H13" s="132">
        <v>3</v>
      </c>
      <c r="I13" s="132">
        <v>4</v>
      </c>
      <c r="J13" s="15">
        <f>F13+I13</f>
        <v>4</v>
      </c>
      <c r="K13" s="50"/>
      <c r="L13" s="50"/>
      <c r="M13" s="50"/>
      <c r="N13" s="132"/>
      <c r="O13" s="132"/>
      <c r="P13" s="132"/>
      <c r="U13" s="78"/>
      <c r="V13" s="83"/>
      <c r="W13" s="83"/>
      <c r="X13" s="24"/>
      <c r="Y13" s="15">
        <v>4</v>
      </c>
    </row>
    <row r="14" spans="1:26" x14ac:dyDescent="0.25">
      <c r="A14" s="1" t="s">
        <v>391</v>
      </c>
      <c r="B14" s="1" t="s">
        <v>392</v>
      </c>
      <c r="C14" s="13" t="s">
        <v>238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R14" s="4">
        <v>39.447000000000003</v>
      </c>
      <c r="S14" s="1">
        <v>4</v>
      </c>
      <c r="T14" s="1">
        <v>3</v>
      </c>
      <c r="U14" s="78" t="s">
        <v>71</v>
      </c>
      <c r="V14" s="83"/>
      <c r="W14" s="83"/>
      <c r="X14" s="24">
        <v>3</v>
      </c>
      <c r="Y14" s="15">
        <v>3</v>
      </c>
    </row>
    <row r="15" spans="1:26" x14ac:dyDescent="0.25">
      <c r="A15" s="1" t="s">
        <v>51</v>
      </c>
      <c r="B15" s="1" t="s">
        <v>67</v>
      </c>
      <c r="C15" s="13" t="s">
        <v>238</v>
      </c>
      <c r="G15" s="132">
        <v>34.514000000000003</v>
      </c>
      <c r="H15" s="132">
        <v>4</v>
      </c>
      <c r="I15" s="132">
        <v>3</v>
      </c>
      <c r="J15" s="15">
        <f>F15+I15</f>
        <v>3</v>
      </c>
      <c r="K15" s="50"/>
      <c r="L15" s="50"/>
      <c r="M15" s="50"/>
      <c r="N15" s="132"/>
      <c r="O15" s="132"/>
      <c r="P15" s="132"/>
      <c r="U15" s="78"/>
      <c r="V15" s="83"/>
      <c r="W15" s="83"/>
      <c r="X15" s="24"/>
      <c r="Y15" s="15">
        <v>3</v>
      </c>
    </row>
    <row r="16" spans="1:26" x14ac:dyDescent="0.25">
      <c r="A16" s="84" t="s">
        <v>147</v>
      </c>
      <c r="B16" s="84" t="s">
        <v>119</v>
      </c>
      <c r="C16" s="84" t="s">
        <v>238</v>
      </c>
      <c r="D16" s="84"/>
      <c r="E16" s="84"/>
      <c r="F16" s="84"/>
      <c r="G16" s="85">
        <v>39.334000000000003</v>
      </c>
      <c r="H16" s="85">
        <v>5</v>
      </c>
      <c r="I16" s="85">
        <v>2</v>
      </c>
      <c r="J16" s="86">
        <f>F16+I16</f>
        <v>2</v>
      </c>
      <c r="K16" s="87"/>
      <c r="L16" s="87"/>
      <c r="M16" s="87"/>
      <c r="N16" s="85"/>
      <c r="O16" s="85"/>
      <c r="P16" s="85"/>
      <c r="Q16" s="86"/>
      <c r="R16" s="84"/>
      <c r="S16" s="84"/>
      <c r="T16" s="84"/>
      <c r="U16" s="85"/>
      <c r="V16" s="88"/>
      <c r="W16" s="88"/>
      <c r="X16" s="84"/>
      <c r="Y16" s="86">
        <v>2</v>
      </c>
    </row>
    <row r="17" spans="1:25" x14ac:dyDescent="0.25">
      <c r="A17" s="84" t="s">
        <v>118</v>
      </c>
      <c r="B17" s="84" t="s">
        <v>119</v>
      </c>
      <c r="C17" s="84" t="s">
        <v>238</v>
      </c>
      <c r="D17" s="84"/>
      <c r="E17" s="84"/>
      <c r="F17" s="84"/>
      <c r="G17" s="89">
        <v>41.75</v>
      </c>
      <c r="H17" s="85"/>
      <c r="I17" s="85"/>
      <c r="J17" s="86">
        <f>F17+I17</f>
        <v>0</v>
      </c>
      <c r="K17" s="87"/>
      <c r="L17" s="87"/>
      <c r="M17" s="87"/>
      <c r="N17" s="85"/>
      <c r="O17" s="85"/>
      <c r="P17" s="85"/>
      <c r="Q17" s="86"/>
      <c r="R17" s="84"/>
      <c r="S17" s="84"/>
      <c r="T17" s="84"/>
      <c r="U17" s="85"/>
      <c r="V17" s="88"/>
      <c r="W17" s="88"/>
      <c r="X17" s="95"/>
      <c r="Y17" s="86">
        <v>0</v>
      </c>
    </row>
    <row r="18" spans="1:25" x14ac:dyDescent="0.25">
      <c r="A18" s="133" t="s">
        <v>15</v>
      </c>
      <c r="B18" s="133" t="s">
        <v>14</v>
      </c>
      <c r="C18" s="133" t="s">
        <v>238</v>
      </c>
      <c r="D18" s="133"/>
      <c r="E18" s="133"/>
      <c r="F18" s="133"/>
      <c r="G18" s="133"/>
      <c r="H18" s="133"/>
      <c r="I18" s="133"/>
      <c r="J18" s="133"/>
      <c r="K18" s="132"/>
      <c r="L18" s="132"/>
      <c r="M18" s="132"/>
      <c r="N18" s="133"/>
      <c r="O18" s="133"/>
      <c r="P18" s="133"/>
      <c r="R18" s="133" t="s">
        <v>71</v>
      </c>
      <c r="S18" s="133"/>
      <c r="T18" s="133"/>
      <c r="U18" s="132"/>
      <c r="V18" s="83"/>
      <c r="W18" s="83"/>
      <c r="X18" s="24"/>
      <c r="Y18" s="15">
        <v>0</v>
      </c>
    </row>
    <row r="19" spans="1:25" x14ac:dyDescent="0.25">
      <c r="A19" s="1" t="s">
        <v>396</v>
      </c>
      <c r="B19" s="1" t="s">
        <v>392</v>
      </c>
      <c r="C19" s="13" t="s">
        <v>238</v>
      </c>
      <c r="G19" s="133"/>
      <c r="H19" s="133"/>
      <c r="I19" s="133"/>
      <c r="J19" s="133"/>
      <c r="K19" s="132"/>
      <c r="L19" s="132"/>
      <c r="M19" s="132"/>
      <c r="N19" s="133"/>
      <c r="O19" s="133"/>
      <c r="P19" s="133"/>
      <c r="R19" s="1" t="s">
        <v>71</v>
      </c>
      <c r="U19" s="78"/>
      <c r="V19" s="83"/>
      <c r="W19" s="83"/>
      <c r="X19" s="24"/>
      <c r="Y19" s="15">
        <v>0</v>
      </c>
    </row>
    <row r="20" spans="1:25" x14ac:dyDescent="0.25">
      <c r="A20" s="133" t="s">
        <v>296</v>
      </c>
      <c r="B20" s="133" t="s">
        <v>297</v>
      </c>
      <c r="C20" s="133" t="s">
        <v>238</v>
      </c>
      <c r="D20" s="133"/>
      <c r="E20" s="133"/>
      <c r="F20" s="133"/>
      <c r="G20" s="133"/>
      <c r="H20" s="133"/>
      <c r="I20" s="133"/>
      <c r="J20" s="133"/>
      <c r="K20" s="132"/>
      <c r="L20" s="132"/>
      <c r="M20" s="132"/>
      <c r="N20" s="132" t="s">
        <v>71</v>
      </c>
      <c r="O20" s="133"/>
      <c r="P20" s="133"/>
      <c r="R20" s="133"/>
      <c r="S20" s="133"/>
      <c r="T20" s="133"/>
      <c r="U20" s="132"/>
      <c r="V20" s="83"/>
      <c r="W20" s="83"/>
      <c r="X20" s="24"/>
      <c r="Y20" s="15">
        <v>0</v>
      </c>
    </row>
    <row r="21" spans="1:25" x14ac:dyDescent="0.25">
      <c r="A21" s="1" t="s">
        <v>443</v>
      </c>
      <c r="B21" s="1" t="s">
        <v>130</v>
      </c>
      <c r="C21" s="13" t="s">
        <v>239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U21" s="78">
        <v>47.021999999999998</v>
      </c>
      <c r="V21" s="83"/>
      <c r="W21" s="83"/>
      <c r="X21" s="24"/>
    </row>
    <row r="22" spans="1:25" x14ac:dyDescent="0.25">
      <c r="A22" s="1" t="s">
        <v>273</v>
      </c>
      <c r="B22" s="1" t="s">
        <v>393</v>
      </c>
      <c r="C22" s="13" t="s">
        <v>239</v>
      </c>
      <c r="G22" s="133"/>
      <c r="H22" s="133"/>
      <c r="I22" s="133"/>
      <c r="J22" s="133"/>
      <c r="K22" s="132"/>
      <c r="L22" s="132"/>
      <c r="M22" s="132"/>
      <c r="N22" s="133"/>
      <c r="O22" s="133"/>
      <c r="P22" s="133"/>
      <c r="R22" s="4">
        <v>94.314999999999998</v>
      </c>
      <c r="U22" s="78" t="s">
        <v>71</v>
      </c>
      <c r="V22" s="83"/>
      <c r="W22" s="83"/>
      <c r="X22" s="24"/>
      <c r="Y22" s="94"/>
    </row>
    <row r="23" spans="1:25" x14ac:dyDescent="0.25">
      <c r="A23" s="1" t="s">
        <v>263</v>
      </c>
      <c r="B23" s="1" t="s">
        <v>299</v>
      </c>
      <c r="C23" s="13" t="s">
        <v>239</v>
      </c>
      <c r="G23" s="76"/>
      <c r="H23" s="76"/>
      <c r="I23" s="76"/>
      <c r="J23" s="76"/>
      <c r="K23" s="78"/>
      <c r="L23" s="78"/>
      <c r="M23" s="78"/>
      <c r="N23" s="78" t="s">
        <v>300</v>
      </c>
      <c r="O23" s="132">
        <v>3</v>
      </c>
      <c r="P23" s="132">
        <v>4</v>
      </c>
      <c r="Q23" s="15">
        <f>P23</f>
        <v>4</v>
      </c>
      <c r="U23" s="78"/>
      <c r="V23" s="83"/>
      <c r="W23" s="83"/>
      <c r="X23" s="24"/>
    </row>
    <row r="24" spans="1:25" x14ac:dyDescent="0.25">
      <c r="A24" s="1" t="s">
        <v>444</v>
      </c>
      <c r="B24" s="1" t="s">
        <v>473</v>
      </c>
      <c r="C24" s="13" t="s">
        <v>239</v>
      </c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U24" s="78">
        <v>50.685000000000002</v>
      </c>
      <c r="V24" s="83"/>
      <c r="W24" s="83"/>
      <c r="X24" s="24"/>
    </row>
    <row r="25" spans="1:25" x14ac:dyDescent="0.25">
      <c r="A25" s="133" t="s">
        <v>394</v>
      </c>
      <c r="B25" s="133" t="s">
        <v>395</v>
      </c>
      <c r="C25" s="133" t="s">
        <v>239</v>
      </c>
      <c r="D25" s="133"/>
      <c r="E25" s="133"/>
      <c r="F25" s="133"/>
      <c r="G25" s="133"/>
      <c r="H25" s="133"/>
      <c r="I25" s="133"/>
      <c r="J25" s="133"/>
      <c r="K25" s="132"/>
      <c r="L25" s="132"/>
      <c r="M25" s="132"/>
      <c r="N25" s="133"/>
      <c r="O25" s="133"/>
      <c r="P25" s="133"/>
      <c r="R25" s="4">
        <v>46.24</v>
      </c>
      <c r="S25" s="133">
        <v>5</v>
      </c>
      <c r="T25" s="133"/>
      <c r="U25" s="132"/>
      <c r="V25" s="83"/>
      <c r="W25" s="83"/>
      <c r="X25" s="24"/>
    </row>
    <row r="26" spans="1:25" x14ac:dyDescent="0.25">
      <c r="A26" s="133" t="s">
        <v>384</v>
      </c>
      <c r="B26" s="133" t="s">
        <v>282</v>
      </c>
      <c r="C26" s="133" t="s">
        <v>239</v>
      </c>
      <c r="D26" s="133"/>
      <c r="E26" s="133"/>
      <c r="F26" s="133"/>
      <c r="G26" s="132"/>
      <c r="H26" s="132"/>
      <c r="I26" s="132"/>
      <c r="J26" s="132"/>
      <c r="K26" s="51">
        <v>35.454999999999998</v>
      </c>
      <c r="L26" s="50">
        <v>2</v>
      </c>
      <c r="M26" s="50"/>
      <c r="N26" s="132" t="s">
        <v>298</v>
      </c>
      <c r="O26" s="132"/>
      <c r="P26" s="132"/>
      <c r="R26" s="133"/>
      <c r="S26" s="133"/>
      <c r="T26" s="133"/>
      <c r="U26" s="132"/>
      <c r="V26" s="83"/>
      <c r="W26" s="83"/>
      <c r="X26" s="24"/>
    </row>
    <row r="27" spans="1:25" x14ac:dyDescent="0.25">
      <c r="A27" s="133" t="s">
        <v>100</v>
      </c>
      <c r="B27" s="133" t="s">
        <v>26</v>
      </c>
      <c r="C27" s="133" t="s">
        <v>239</v>
      </c>
      <c r="D27" s="133"/>
      <c r="E27" s="133"/>
      <c r="F27" s="133"/>
      <c r="G27" s="133"/>
      <c r="H27" s="133"/>
      <c r="I27" s="133"/>
      <c r="J27" s="133"/>
      <c r="K27" s="51">
        <v>43.029000000000003</v>
      </c>
      <c r="L27" s="50"/>
      <c r="M27" s="50"/>
      <c r="N27" s="133"/>
      <c r="O27" s="133"/>
      <c r="P27" s="133"/>
      <c r="R27" s="133" t="s">
        <v>71</v>
      </c>
      <c r="S27" s="133"/>
      <c r="T27" s="133"/>
      <c r="U27" s="132" t="s">
        <v>71</v>
      </c>
      <c r="V27" s="83"/>
      <c r="W27" s="83"/>
      <c r="X27" s="24"/>
    </row>
    <row r="28" spans="1:25" x14ac:dyDescent="0.25">
      <c r="A28" s="1" t="s">
        <v>440</v>
      </c>
      <c r="B28" s="1" t="s">
        <v>441</v>
      </c>
      <c r="C28" s="13" t="s">
        <v>239</v>
      </c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U28" s="78" t="s">
        <v>442</v>
      </c>
      <c r="V28" s="132">
        <v>4</v>
      </c>
      <c r="W28" s="83"/>
      <c r="X28" s="24"/>
    </row>
    <row r="29" spans="1:25" x14ac:dyDescent="0.25">
      <c r="A29" s="1" t="s">
        <v>264</v>
      </c>
      <c r="B29" s="1" t="s">
        <v>265</v>
      </c>
      <c r="C29" s="13" t="s">
        <v>239</v>
      </c>
      <c r="G29" s="132"/>
      <c r="H29" s="132"/>
      <c r="I29" s="132"/>
      <c r="J29" s="132"/>
      <c r="K29" s="50" t="s">
        <v>266</v>
      </c>
      <c r="L29" s="50">
        <v>4</v>
      </c>
      <c r="M29" s="50">
        <v>3</v>
      </c>
      <c r="N29" s="132" t="s">
        <v>71</v>
      </c>
      <c r="O29" s="132"/>
      <c r="P29" s="132"/>
      <c r="U29" s="78"/>
      <c r="V29" s="83"/>
      <c r="W29" s="83"/>
      <c r="X29" s="24"/>
    </row>
    <row r="30" spans="1:25" x14ac:dyDescent="0.25">
      <c r="A30" s="1" t="s">
        <v>438</v>
      </c>
      <c r="B30" s="1" t="s">
        <v>331</v>
      </c>
      <c r="C30" s="13" t="s">
        <v>239</v>
      </c>
      <c r="K30" s="133"/>
      <c r="L30" s="133"/>
      <c r="M30" s="133"/>
      <c r="U30" s="78">
        <v>30.978999999999999</v>
      </c>
      <c r="V30" s="132">
        <v>2</v>
      </c>
      <c r="W30" s="83"/>
    </row>
    <row r="31" spans="1:25" x14ac:dyDescent="0.25">
      <c r="A31" s="133" t="s">
        <v>397</v>
      </c>
      <c r="B31" s="133" t="s">
        <v>395</v>
      </c>
      <c r="C31" s="133" t="s">
        <v>239</v>
      </c>
      <c r="D31" s="133"/>
      <c r="E31" s="133"/>
      <c r="F31" s="133"/>
      <c r="G31" s="133"/>
      <c r="H31" s="133"/>
      <c r="I31" s="133"/>
      <c r="J31" s="133"/>
      <c r="K31" s="132"/>
      <c r="L31" s="132"/>
      <c r="M31" s="132"/>
      <c r="N31" s="133"/>
      <c r="O31" s="133"/>
      <c r="P31" s="133"/>
      <c r="R31" s="133" t="s">
        <v>71</v>
      </c>
      <c r="S31" s="133"/>
      <c r="T31" s="133"/>
      <c r="U31" s="132"/>
      <c r="V31" s="83"/>
      <c r="W31" s="83"/>
      <c r="X31" s="133"/>
    </row>
    <row r="32" spans="1:25" x14ac:dyDescent="0.25">
      <c r="U32" s="78"/>
      <c r="V32" s="83"/>
      <c r="W32" s="83"/>
    </row>
    <row r="33" spans="21:23" x14ac:dyDescent="0.25">
      <c r="U33" s="78"/>
      <c r="V33" s="83"/>
      <c r="W33" s="83"/>
    </row>
  </sheetData>
  <sortState ref="A5:Z31">
    <sortCondition descending="1" ref="Y5:Y31"/>
  </sortState>
  <mergeCells count="10">
    <mergeCell ref="R3:T3"/>
    <mergeCell ref="U3:W3"/>
    <mergeCell ref="R2:W2"/>
    <mergeCell ref="A1:Q1"/>
    <mergeCell ref="D3:F3"/>
    <mergeCell ref="G3:I3"/>
    <mergeCell ref="K3:M3"/>
    <mergeCell ref="N3:P3"/>
    <mergeCell ref="D2:J2"/>
    <mergeCell ref="K2:P2"/>
  </mergeCells>
  <pageMargins left="0.7" right="0.7" top="0.75" bottom="0.75" header="0.3" footer="0.3"/>
  <pageSetup scale="55" fitToHeight="0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opLeftCell="A12" workbookViewId="0">
      <selection activeCell="Z18" sqref="Z18"/>
    </sheetView>
  </sheetViews>
  <sheetFormatPr defaultRowHeight="15" x14ac:dyDescent="0.25"/>
  <cols>
    <col min="1" max="1" width="11.7109375" style="1" bestFit="1" customWidth="1"/>
    <col min="2" max="2" width="11.140625" style="1" bestFit="1" customWidth="1"/>
    <col min="3" max="3" width="7" style="13" customWidth="1"/>
    <col min="4" max="4" width="8.5703125" style="4" customWidth="1"/>
    <col min="5" max="5" width="11.7109375" style="1" customWidth="1"/>
    <col min="6" max="6" width="7.5703125" style="13" customWidth="1"/>
    <col min="7" max="7" width="8.5703125" style="1" customWidth="1"/>
    <col min="8" max="8" width="11.7109375" style="1" customWidth="1"/>
    <col min="9" max="9" width="7.5703125" style="1" customWidth="1"/>
    <col min="10" max="10" width="7.5703125" style="44" customWidth="1"/>
    <col min="11" max="11" width="6.5703125" style="31" customWidth="1"/>
    <col min="12" max="12" width="11.7109375" style="31" customWidth="1"/>
    <col min="13" max="13" width="7.5703125" style="31" customWidth="1"/>
    <col min="14" max="14" width="8.140625" style="31" customWidth="1"/>
    <col min="15" max="15" width="11.7109375" style="31" customWidth="1"/>
    <col min="16" max="16" width="7.5703125" style="31" customWidth="1"/>
    <col min="17" max="17" width="6.5703125" style="15" customWidth="1"/>
    <col min="18" max="18" width="11.28515625" style="1" customWidth="1"/>
    <col min="19" max="23" width="9.140625" style="1" customWidth="1"/>
    <col min="24" max="24" width="9.140625" style="24"/>
    <col min="25" max="25" width="9.140625" style="15"/>
    <col min="26" max="26" width="11.5703125" style="143" bestFit="1" customWidth="1"/>
    <col min="27" max="16384" width="9.140625" style="1"/>
  </cols>
  <sheetData>
    <row r="1" spans="1:26" ht="15.75" x14ac:dyDescent="0.25">
      <c r="A1" s="163" t="s">
        <v>195</v>
      </c>
      <c r="B1" s="163"/>
      <c r="C1" s="163"/>
      <c r="D1" s="163"/>
      <c r="E1" s="163"/>
      <c r="F1" s="163"/>
      <c r="G1" s="163"/>
      <c r="H1" s="163"/>
      <c r="I1" s="163"/>
      <c r="J1" s="45"/>
      <c r="K1" s="32"/>
      <c r="L1" s="32"/>
      <c r="M1" s="32"/>
      <c r="N1" s="32"/>
      <c r="O1" s="32"/>
      <c r="P1" s="32"/>
    </row>
    <row r="2" spans="1:26" x14ac:dyDescent="0.25">
      <c r="D2" s="162" t="s">
        <v>74</v>
      </c>
      <c r="E2" s="162"/>
      <c r="F2" s="162"/>
      <c r="G2" s="162"/>
      <c r="H2" s="162"/>
      <c r="I2" s="162"/>
      <c r="J2" s="162"/>
      <c r="K2" s="161" t="s">
        <v>218</v>
      </c>
      <c r="L2" s="161"/>
      <c r="M2" s="161"/>
      <c r="N2" s="161"/>
      <c r="O2" s="161"/>
      <c r="P2" s="161"/>
      <c r="R2" s="161" t="s">
        <v>386</v>
      </c>
      <c r="S2" s="161"/>
      <c r="T2" s="161"/>
      <c r="U2" s="161"/>
      <c r="V2" s="161"/>
      <c r="W2" s="161"/>
      <c r="X2" s="161"/>
    </row>
    <row r="3" spans="1:26" x14ac:dyDescent="0.25">
      <c r="D3" s="161" t="s">
        <v>73</v>
      </c>
      <c r="E3" s="161"/>
      <c r="F3" s="161"/>
      <c r="G3" s="160" t="s">
        <v>114</v>
      </c>
      <c r="H3" s="160"/>
      <c r="I3" s="160"/>
      <c r="J3" s="46"/>
      <c r="K3" s="161" t="s">
        <v>257</v>
      </c>
      <c r="L3" s="161"/>
      <c r="M3" s="161"/>
      <c r="N3" s="160" t="s">
        <v>255</v>
      </c>
      <c r="O3" s="160"/>
      <c r="P3" s="160"/>
      <c r="R3" s="162" t="s">
        <v>387</v>
      </c>
      <c r="S3" s="162"/>
      <c r="T3" s="162"/>
      <c r="U3" s="83" t="s">
        <v>388</v>
      </c>
      <c r="V3" s="83"/>
      <c r="W3" s="83"/>
      <c r="Y3" s="15" t="s">
        <v>253</v>
      </c>
    </row>
    <row r="4" spans="1:26" s="14" customFormat="1" x14ac:dyDescent="0.25">
      <c r="A4" s="14" t="s">
        <v>32</v>
      </c>
      <c r="B4" s="14" t="s">
        <v>33</v>
      </c>
      <c r="C4" s="14" t="s">
        <v>237</v>
      </c>
      <c r="D4" s="14" t="s">
        <v>72</v>
      </c>
      <c r="E4" s="14" t="s">
        <v>35</v>
      </c>
      <c r="F4" s="14" t="s">
        <v>236</v>
      </c>
      <c r="G4" s="35" t="s">
        <v>72</v>
      </c>
      <c r="H4" s="35" t="s">
        <v>35</v>
      </c>
      <c r="I4" s="35" t="s">
        <v>236</v>
      </c>
      <c r="J4" s="16" t="s">
        <v>240</v>
      </c>
      <c r="K4" s="14" t="s">
        <v>72</v>
      </c>
      <c r="L4" s="14" t="s">
        <v>35</v>
      </c>
      <c r="M4" s="14" t="s">
        <v>236</v>
      </c>
      <c r="N4" s="35" t="s">
        <v>72</v>
      </c>
      <c r="O4" s="35" t="s">
        <v>35</v>
      </c>
      <c r="P4" s="35" t="s">
        <v>236</v>
      </c>
      <c r="Q4" s="16" t="s">
        <v>240</v>
      </c>
      <c r="R4" s="14" t="s">
        <v>72</v>
      </c>
      <c r="S4" s="14" t="s">
        <v>35</v>
      </c>
      <c r="T4" s="14" t="s">
        <v>236</v>
      </c>
      <c r="U4" s="35" t="s">
        <v>72</v>
      </c>
      <c r="V4" s="35" t="s">
        <v>35</v>
      </c>
      <c r="W4" s="35" t="s">
        <v>236</v>
      </c>
      <c r="X4" s="16" t="s">
        <v>240</v>
      </c>
      <c r="Y4" s="16" t="s">
        <v>240</v>
      </c>
      <c r="Z4" s="144" t="s">
        <v>553</v>
      </c>
    </row>
    <row r="5" spans="1:26" x14ac:dyDescent="0.25">
      <c r="A5" s="84" t="s">
        <v>206</v>
      </c>
      <c r="B5" s="84" t="s">
        <v>207</v>
      </c>
      <c r="C5" s="84" t="s">
        <v>238</v>
      </c>
      <c r="D5" s="90"/>
      <c r="E5" s="84"/>
      <c r="F5" s="84"/>
      <c r="G5" s="85" t="s">
        <v>208</v>
      </c>
      <c r="H5" s="85">
        <v>2</v>
      </c>
      <c r="I5" s="85">
        <v>5</v>
      </c>
      <c r="J5" s="86">
        <f>F5+I5</f>
        <v>5</v>
      </c>
      <c r="K5" s="91">
        <v>21.782</v>
      </c>
      <c r="L5" s="87">
        <v>1</v>
      </c>
      <c r="M5" s="87">
        <v>6</v>
      </c>
      <c r="N5" s="85"/>
      <c r="O5" s="85"/>
      <c r="P5" s="85"/>
      <c r="Q5" s="86">
        <f>M5</f>
        <v>6</v>
      </c>
      <c r="R5" s="84">
        <v>21.774999999999999</v>
      </c>
      <c r="S5" s="84">
        <v>1</v>
      </c>
      <c r="T5" s="84">
        <v>6</v>
      </c>
      <c r="U5" s="85">
        <v>22.170999999999999</v>
      </c>
      <c r="V5" s="85">
        <v>1</v>
      </c>
      <c r="W5" s="85">
        <v>6</v>
      </c>
      <c r="X5" s="95">
        <v>12</v>
      </c>
      <c r="Y5" s="86">
        <f>5+6+12</f>
        <v>23</v>
      </c>
    </row>
    <row r="6" spans="1:26" x14ac:dyDescent="0.25">
      <c r="A6" s="1" t="s">
        <v>55</v>
      </c>
      <c r="B6" s="1" t="s">
        <v>270</v>
      </c>
      <c r="C6" s="13" t="s">
        <v>238</v>
      </c>
      <c r="G6" s="132"/>
      <c r="H6" s="132"/>
      <c r="I6" s="132"/>
      <c r="J6" s="132"/>
      <c r="K6" s="51">
        <v>22.919</v>
      </c>
      <c r="L6" s="50">
        <v>3</v>
      </c>
      <c r="M6" s="50">
        <v>4</v>
      </c>
      <c r="N6" s="49">
        <v>22.588000000000001</v>
      </c>
      <c r="O6" s="49">
        <v>2</v>
      </c>
      <c r="P6" s="49">
        <v>5</v>
      </c>
      <c r="Q6" s="15">
        <f>M6+P6</f>
        <v>9</v>
      </c>
      <c r="U6" s="78"/>
      <c r="V6" s="78"/>
      <c r="W6" s="78"/>
      <c r="Y6" s="15">
        <v>9</v>
      </c>
    </row>
    <row r="7" spans="1:26" x14ac:dyDescent="0.25">
      <c r="A7" s="1" t="s">
        <v>268</v>
      </c>
      <c r="B7" s="1" t="s">
        <v>269</v>
      </c>
      <c r="C7" s="13" t="s">
        <v>238</v>
      </c>
      <c r="G7" s="132"/>
      <c r="H7" s="132"/>
      <c r="I7" s="132"/>
      <c r="J7" s="132"/>
      <c r="K7" s="51">
        <v>22.721</v>
      </c>
      <c r="L7" s="50">
        <v>2</v>
      </c>
      <c r="M7" s="50">
        <v>5</v>
      </c>
      <c r="N7" s="132">
        <v>23.501999999999999</v>
      </c>
      <c r="O7" s="132">
        <v>5</v>
      </c>
      <c r="P7" s="132">
        <v>2</v>
      </c>
      <c r="Q7" s="15">
        <f>M7+P7</f>
        <v>7</v>
      </c>
      <c r="U7" s="78"/>
      <c r="V7" s="78"/>
      <c r="W7" s="78"/>
      <c r="Y7" s="15">
        <v>7</v>
      </c>
    </row>
    <row r="8" spans="1:26" x14ac:dyDescent="0.25">
      <c r="A8" s="1" t="s">
        <v>204</v>
      </c>
      <c r="B8" s="1" t="s">
        <v>205</v>
      </c>
      <c r="C8" s="13" t="s">
        <v>238</v>
      </c>
      <c r="G8" s="40">
        <v>28.3</v>
      </c>
      <c r="H8" s="132">
        <v>1</v>
      </c>
      <c r="I8" s="132">
        <v>6</v>
      </c>
      <c r="J8" s="15">
        <f>F8+I8</f>
        <v>6</v>
      </c>
      <c r="K8" s="50"/>
      <c r="L8" s="50"/>
      <c r="M8" s="50"/>
      <c r="N8" s="132"/>
      <c r="O8" s="132"/>
      <c r="P8" s="132"/>
      <c r="U8" s="78"/>
      <c r="V8" s="132"/>
      <c r="W8" s="132"/>
      <c r="Y8" s="94">
        <v>6</v>
      </c>
    </row>
    <row r="9" spans="1:26" x14ac:dyDescent="0.25">
      <c r="A9" s="84" t="s">
        <v>210</v>
      </c>
      <c r="B9" s="84" t="s">
        <v>211</v>
      </c>
      <c r="C9" s="84" t="s">
        <v>238</v>
      </c>
      <c r="D9" s="90"/>
      <c r="E9" s="84"/>
      <c r="F9" s="84"/>
      <c r="G9" s="85" t="s">
        <v>212</v>
      </c>
      <c r="H9" s="85">
        <v>4</v>
      </c>
      <c r="I9" s="85">
        <v>3</v>
      </c>
      <c r="J9" s="86">
        <f>F9+I9</f>
        <v>3</v>
      </c>
      <c r="K9" s="84"/>
      <c r="L9" s="84"/>
      <c r="M9" s="84"/>
      <c r="N9" s="89">
        <v>25.617000000000001</v>
      </c>
      <c r="O9" s="85">
        <v>5</v>
      </c>
      <c r="P9" s="85">
        <v>2</v>
      </c>
      <c r="Q9" s="86">
        <f>P9</f>
        <v>2</v>
      </c>
      <c r="R9" s="84" t="s">
        <v>401</v>
      </c>
      <c r="S9" s="84"/>
      <c r="T9" s="84"/>
      <c r="U9" s="85">
        <v>28.428000000000001</v>
      </c>
      <c r="V9" s="85"/>
      <c r="W9" s="85"/>
      <c r="X9" s="95"/>
      <c r="Y9" s="86">
        <v>5</v>
      </c>
    </row>
    <row r="10" spans="1:26" x14ac:dyDescent="0.25">
      <c r="A10" s="1" t="s">
        <v>81</v>
      </c>
      <c r="B10" s="1" t="s">
        <v>82</v>
      </c>
      <c r="C10" s="13" t="s">
        <v>238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U10" s="78">
        <v>23.471</v>
      </c>
      <c r="V10" s="78">
        <v>3</v>
      </c>
      <c r="W10" s="78">
        <v>4</v>
      </c>
      <c r="X10" s="24">
        <v>4</v>
      </c>
      <c r="Y10" s="15">
        <v>4</v>
      </c>
    </row>
    <row r="11" spans="1:26" x14ac:dyDescent="0.25">
      <c r="A11" s="80" t="s">
        <v>3</v>
      </c>
      <c r="B11" s="80" t="s">
        <v>304</v>
      </c>
      <c r="C11" s="80" t="s">
        <v>238</v>
      </c>
      <c r="E11" s="80"/>
      <c r="F11" s="80"/>
      <c r="G11" s="80"/>
      <c r="H11" s="80"/>
      <c r="I11" s="80"/>
      <c r="J11" s="80"/>
      <c r="K11" s="80"/>
      <c r="L11" s="80"/>
      <c r="M11" s="80"/>
      <c r="N11" s="132">
        <v>23.277000000000001</v>
      </c>
      <c r="O11" s="132">
        <v>4</v>
      </c>
      <c r="P11" s="132">
        <v>3</v>
      </c>
      <c r="Q11" s="15">
        <f>M11+P11</f>
        <v>3</v>
      </c>
      <c r="R11" s="80"/>
      <c r="S11" s="80"/>
      <c r="T11" s="80"/>
      <c r="U11" s="82"/>
      <c r="V11" s="82"/>
      <c r="W11" s="82"/>
      <c r="Y11" s="15">
        <v>3</v>
      </c>
    </row>
    <row r="12" spans="1:26" x14ac:dyDescent="0.25">
      <c r="A12" s="84" t="s">
        <v>65</v>
      </c>
      <c r="B12" s="84" t="s">
        <v>48</v>
      </c>
      <c r="C12" s="84" t="s">
        <v>238</v>
      </c>
      <c r="D12" s="90">
        <v>31.747</v>
      </c>
      <c r="E12" s="84"/>
      <c r="F12" s="84"/>
      <c r="G12" s="85"/>
      <c r="H12" s="85"/>
      <c r="I12" s="85"/>
      <c r="J12" s="86">
        <f>F12+I12</f>
        <v>0</v>
      </c>
      <c r="K12" s="91">
        <v>30.277000000000001</v>
      </c>
      <c r="L12" s="87"/>
      <c r="M12" s="87"/>
      <c r="N12" s="85">
        <v>29.751999999999999</v>
      </c>
      <c r="O12" s="85"/>
      <c r="P12" s="85"/>
      <c r="Q12" s="86"/>
      <c r="R12" s="84">
        <v>26.824000000000002</v>
      </c>
      <c r="S12" s="84">
        <v>4</v>
      </c>
      <c r="T12" s="84">
        <v>3</v>
      </c>
      <c r="U12" s="85" t="s">
        <v>71</v>
      </c>
      <c r="V12" s="85"/>
      <c r="W12" s="85"/>
      <c r="X12" s="95">
        <v>3</v>
      </c>
      <c r="Y12" s="86">
        <v>3</v>
      </c>
    </row>
    <row r="13" spans="1:26" x14ac:dyDescent="0.25">
      <c r="A13" s="84" t="s">
        <v>60</v>
      </c>
      <c r="B13" s="84" t="s">
        <v>57</v>
      </c>
      <c r="C13" s="84" t="s">
        <v>238</v>
      </c>
      <c r="D13" s="90">
        <v>28.690999999999999</v>
      </c>
      <c r="E13" s="84">
        <v>4</v>
      </c>
      <c r="F13" s="84">
        <v>3</v>
      </c>
      <c r="G13" s="85"/>
      <c r="H13" s="85"/>
      <c r="I13" s="85"/>
      <c r="J13" s="86">
        <f>F13+I13</f>
        <v>3</v>
      </c>
      <c r="K13" s="87"/>
      <c r="L13" s="87"/>
      <c r="M13" s="87"/>
      <c r="N13" s="85">
        <v>30.948</v>
      </c>
      <c r="O13" s="85"/>
      <c r="P13" s="85"/>
      <c r="Q13" s="86"/>
      <c r="R13" s="84"/>
      <c r="S13" s="84"/>
      <c r="T13" s="84"/>
      <c r="U13" s="85">
        <v>29.538</v>
      </c>
      <c r="V13" s="85"/>
      <c r="W13" s="85"/>
      <c r="X13" s="95"/>
      <c r="Y13" s="86">
        <v>3</v>
      </c>
    </row>
    <row r="14" spans="1:26" x14ac:dyDescent="0.25">
      <c r="A14" s="84" t="s">
        <v>42</v>
      </c>
      <c r="B14" s="84" t="s">
        <v>43</v>
      </c>
      <c r="C14" s="84" t="s">
        <v>238</v>
      </c>
      <c r="D14" s="90">
        <v>29.914999999999999</v>
      </c>
      <c r="E14" s="84">
        <v>5</v>
      </c>
      <c r="F14" s="84">
        <v>2</v>
      </c>
      <c r="G14" s="85"/>
      <c r="H14" s="85"/>
      <c r="I14" s="85"/>
      <c r="J14" s="86">
        <f>F14+I14</f>
        <v>2</v>
      </c>
      <c r="K14" s="91">
        <v>30.632999999999999</v>
      </c>
      <c r="L14" s="87"/>
      <c r="M14" s="87"/>
      <c r="N14" s="85">
        <v>31.695</v>
      </c>
      <c r="O14" s="85"/>
      <c r="P14" s="85"/>
      <c r="Q14" s="86"/>
      <c r="R14" s="84" t="s">
        <v>71</v>
      </c>
      <c r="S14" s="84"/>
      <c r="T14" s="84"/>
      <c r="U14" s="85"/>
      <c r="V14" s="85"/>
      <c r="W14" s="85"/>
      <c r="X14" s="95"/>
      <c r="Y14" s="86">
        <v>2</v>
      </c>
    </row>
    <row r="15" spans="1:26" x14ac:dyDescent="0.25">
      <c r="A15" s="84" t="s">
        <v>27</v>
      </c>
      <c r="B15" s="84" t="s">
        <v>28</v>
      </c>
      <c r="C15" s="84" t="s">
        <v>238</v>
      </c>
      <c r="D15" s="90"/>
      <c r="E15" s="84"/>
      <c r="F15" s="84"/>
      <c r="G15" s="84"/>
      <c r="H15" s="84"/>
      <c r="I15" s="84"/>
      <c r="J15" s="84"/>
      <c r="K15" s="84"/>
      <c r="L15" s="84"/>
      <c r="M15" s="84"/>
      <c r="N15" s="89">
        <v>30.67</v>
      </c>
      <c r="O15" s="85"/>
      <c r="P15" s="85"/>
      <c r="Q15" s="86"/>
      <c r="R15" s="84">
        <v>27.166</v>
      </c>
      <c r="S15" s="84">
        <v>5</v>
      </c>
      <c r="T15" s="84">
        <v>2</v>
      </c>
      <c r="U15" s="85">
        <v>28.547000000000001</v>
      </c>
      <c r="V15" s="85"/>
      <c r="W15" s="85"/>
      <c r="X15" s="95">
        <v>2</v>
      </c>
      <c r="Y15" s="86">
        <v>2</v>
      </c>
    </row>
    <row r="16" spans="1:26" x14ac:dyDescent="0.25">
      <c r="A16" s="1" t="s">
        <v>206</v>
      </c>
      <c r="B16" s="1" t="s">
        <v>207</v>
      </c>
      <c r="C16" s="13" t="s">
        <v>238</v>
      </c>
      <c r="G16" s="40">
        <v>31.39</v>
      </c>
      <c r="H16" s="132">
        <v>5</v>
      </c>
      <c r="I16" s="132">
        <v>2</v>
      </c>
      <c r="J16" s="15">
        <f>F16+I16</f>
        <v>2</v>
      </c>
      <c r="K16" s="50" t="s">
        <v>71</v>
      </c>
      <c r="L16" s="50"/>
      <c r="M16" s="50"/>
      <c r="N16" s="132"/>
      <c r="O16" s="132"/>
      <c r="P16" s="132"/>
      <c r="U16" s="78"/>
      <c r="V16" s="78"/>
      <c r="W16" s="78"/>
      <c r="Y16" s="15">
        <v>2</v>
      </c>
    </row>
    <row r="17" spans="1:26" x14ac:dyDescent="0.25">
      <c r="A17" s="1" t="s">
        <v>445</v>
      </c>
      <c r="B17" s="1" t="s">
        <v>437</v>
      </c>
      <c r="C17" s="13" t="s">
        <v>238</v>
      </c>
      <c r="G17" s="48"/>
      <c r="H17" s="48"/>
      <c r="I17" s="48"/>
      <c r="J17" s="48"/>
      <c r="K17" s="48"/>
      <c r="L17" s="48"/>
      <c r="M17" s="48"/>
      <c r="N17" s="133"/>
      <c r="O17" s="133"/>
      <c r="P17" s="133"/>
      <c r="U17" s="78">
        <v>27.457000000000001</v>
      </c>
      <c r="V17" s="78">
        <v>5</v>
      </c>
      <c r="W17" s="78">
        <v>2</v>
      </c>
      <c r="X17" s="24">
        <v>2</v>
      </c>
      <c r="Y17" s="15">
        <v>2</v>
      </c>
    </row>
    <row r="18" spans="1:26" x14ac:dyDescent="0.25">
      <c r="A18" s="133" t="s">
        <v>281</v>
      </c>
      <c r="B18" s="133" t="s">
        <v>331</v>
      </c>
      <c r="C18" s="133" t="s">
        <v>238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R18" s="133">
        <v>30.202000000000002</v>
      </c>
      <c r="S18" s="133"/>
      <c r="T18" s="133"/>
      <c r="U18" s="132"/>
      <c r="V18" s="132"/>
      <c r="W18" s="132"/>
      <c r="Y18" s="15">
        <v>0</v>
      </c>
    </row>
    <row r="19" spans="1:26" x14ac:dyDescent="0.25">
      <c r="A19" s="80" t="s">
        <v>275</v>
      </c>
      <c r="B19" s="80" t="s">
        <v>276</v>
      </c>
      <c r="C19" s="80" t="s">
        <v>238</v>
      </c>
      <c r="E19" s="80"/>
      <c r="F19" s="80"/>
      <c r="G19" s="133"/>
      <c r="H19" s="133"/>
      <c r="I19" s="133"/>
      <c r="J19" s="133"/>
      <c r="K19" s="133" t="s">
        <v>71</v>
      </c>
      <c r="L19" s="133"/>
      <c r="M19" s="133"/>
      <c r="N19" s="82"/>
      <c r="O19" s="82"/>
      <c r="P19" s="82"/>
      <c r="R19" s="80" t="s">
        <v>399</v>
      </c>
      <c r="S19" s="80"/>
      <c r="T19" s="80"/>
      <c r="U19" s="82">
        <v>30.401</v>
      </c>
      <c r="V19" s="82"/>
      <c r="W19" s="82"/>
      <c r="Y19" s="15">
        <v>0</v>
      </c>
    </row>
    <row r="20" spans="1:26" x14ac:dyDescent="0.25">
      <c r="A20" s="133" t="s">
        <v>402</v>
      </c>
      <c r="B20" s="133" t="s">
        <v>403</v>
      </c>
      <c r="C20" s="133" t="s">
        <v>238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R20" s="133" t="s">
        <v>71</v>
      </c>
      <c r="S20" s="133"/>
      <c r="T20" s="133"/>
      <c r="U20" s="132"/>
      <c r="V20" s="132"/>
      <c r="W20" s="132"/>
      <c r="Y20" s="15">
        <v>0</v>
      </c>
    </row>
    <row r="21" spans="1:26" x14ac:dyDescent="0.25">
      <c r="A21" s="84" t="s">
        <v>83</v>
      </c>
      <c r="B21" s="84" t="s">
        <v>84</v>
      </c>
      <c r="C21" s="84" t="s">
        <v>238</v>
      </c>
      <c r="D21" s="90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6"/>
      <c r="R21" s="84">
        <v>31.725999999999999</v>
      </c>
      <c r="S21" s="84"/>
      <c r="T21" s="84"/>
      <c r="U21" s="85"/>
      <c r="V21" s="85"/>
      <c r="W21" s="85"/>
      <c r="X21" s="95"/>
      <c r="Y21" s="86">
        <v>0</v>
      </c>
    </row>
    <row r="22" spans="1:26" x14ac:dyDescent="0.25">
      <c r="A22" s="84" t="s">
        <v>83</v>
      </c>
      <c r="B22" s="84" t="s">
        <v>84</v>
      </c>
      <c r="C22" s="84" t="s">
        <v>238</v>
      </c>
      <c r="D22" s="90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6"/>
      <c r="R22" s="84" t="s">
        <v>400</v>
      </c>
      <c r="S22" s="84"/>
      <c r="T22" s="84"/>
      <c r="U22" s="85"/>
      <c r="V22" s="85"/>
      <c r="W22" s="85"/>
      <c r="X22" s="95"/>
      <c r="Y22" s="86">
        <v>0</v>
      </c>
    </row>
    <row r="23" spans="1:26" s="42" customFormat="1" x14ac:dyDescent="0.25">
      <c r="A23" s="80" t="s">
        <v>42</v>
      </c>
      <c r="B23" s="80" t="s">
        <v>43</v>
      </c>
      <c r="C23" s="80" t="s">
        <v>238</v>
      </c>
      <c r="D23" s="4" t="s">
        <v>66</v>
      </c>
      <c r="E23" s="80"/>
      <c r="F23" s="80"/>
      <c r="G23" s="132"/>
      <c r="H23" s="132"/>
      <c r="I23" s="132"/>
      <c r="J23" s="15">
        <f>F23+I23</f>
        <v>0</v>
      </c>
      <c r="K23" s="51">
        <v>34.280999999999999</v>
      </c>
      <c r="L23" s="50"/>
      <c r="M23" s="50"/>
      <c r="N23" s="82"/>
      <c r="O23" s="82"/>
      <c r="P23" s="82"/>
      <c r="Q23" s="15"/>
      <c r="R23" s="80"/>
      <c r="S23" s="80"/>
      <c r="T23" s="80"/>
      <c r="U23" s="82">
        <v>30.347999999999999</v>
      </c>
      <c r="V23" s="82"/>
      <c r="W23" s="82"/>
      <c r="X23" s="24"/>
      <c r="Y23" s="15">
        <v>0</v>
      </c>
      <c r="Z23" s="143"/>
    </row>
    <row r="24" spans="1:26" x14ac:dyDescent="0.25">
      <c r="A24" s="80" t="s">
        <v>213</v>
      </c>
      <c r="B24" s="80" t="s">
        <v>459</v>
      </c>
      <c r="C24" s="80" t="s">
        <v>238</v>
      </c>
      <c r="E24" s="80"/>
      <c r="F24" s="80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R24" s="80"/>
      <c r="S24" s="80"/>
      <c r="T24" s="80"/>
      <c r="U24" s="82" t="s">
        <v>71</v>
      </c>
      <c r="V24" s="133"/>
      <c r="W24" s="133"/>
      <c r="Y24" s="15">
        <v>0</v>
      </c>
    </row>
    <row r="25" spans="1:26" x14ac:dyDescent="0.25">
      <c r="A25" s="1" t="s">
        <v>50</v>
      </c>
      <c r="B25" s="1" t="s">
        <v>67</v>
      </c>
      <c r="C25" s="13" t="s">
        <v>238</v>
      </c>
      <c r="D25" s="4">
        <v>41.084000000000003</v>
      </c>
      <c r="G25" s="82"/>
      <c r="H25" s="82"/>
      <c r="I25" s="82"/>
      <c r="J25" s="15">
        <f>F25+I25</f>
        <v>0</v>
      </c>
      <c r="K25" s="50"/>
      <c r="L25" s="50"/>
      <c r="M25" s="50"/>
      <c r="N25" s="49"/>
      <c r="O25" s="49"/>
      <c r="P25" s="49"/>
      <c r="U25" s="78"/>
      <c r="V25" s="78"/>
      <c r="W25" s="78"/>
      <c r="Y25" s="15">
        <v>0</v>
      </c>
    </row>
    <row r="26" spans="1:26" x14ac:dyDescent="0.25">
      <c r="A26" s="1" t="s">
        <v>396</v>
      </c>
      <c r="B26" s="1" t="s">
        <v>392</v>
      </c>
      <c r="C26" s="13" t="s">
        <v>238</v>
      </c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U26" s="78" t="s">
        <v>71</v>
      </c>
      <c r="V26" s="133"/>
      <c r="W26" s="133"/>
      <c r="Y26" s="15">
        <v>0</v>
      </c>
    </row>
    <row r="27" spans="1:26" x14ac:dyDescent="0.25">
      <c r="A27" s="1" t="s">
        <v>307</v>
      </c>
      <c r="B27" s="1" t="s">
        <v>308</v>
      </c>
      <c r="C27" s="13" t="s">
        <v>238</v>
      </c>
      <c r="G27" s="133"/>
      <c r="H27" s="133"/>
      <c r="I27" s="133"/>
      <c r="J27" s="133"/>
      <c r="K27" s="133"/>
      <c r="L27" s="133"/>
      <c r="M27" s="133"/>
      <c r="N27" s="40">
        <v>28.66</v>
      </c>
      <c r="O27" s="132"/>
      <c r="P27" s="132"/>
      <c r="U27" s="78"/>
      <c r="V27" s="132"/>
      <c r="W27" s="132"/>
      <c r="Y27" s="15">
        <v>0</v>
      </c>
    </row>
    <row r="28" spans="1:26" x14ac:dyDescent="0.25">
      <c r="A28" s="1" t="s">
        <v>217</v>
      </c>
      <c r="B28" s="1" t="s">
        <v>205</v>
      </c>
      <c r="C28" s="13" t="s">
        <v>238</v>
      </c>
      <c r="G28" s="132" t="s">
        <v>71</v>
      </c>
      <c r="H28" s="132"/>
      <c r="I28" s="132"/>
      <c r="J28" s="15">
        <f>F28+I28</f>
        <v>0</v>
      </c>
      <c r="K28" s="50"/>
      <c r="L28" s="50"/>
      <c r="M28" s="50"/>
      <c r="N28" s="132"/>
      <c r="O28" s="132"/>
      <c r="P28" s="132"/>
      <c r="U28" s="78"/>
      <c r="V28" s="132"/>
      <c r="W28" s="132"/>
      <c r="Y28" s="15">
        <v>0</v>
      </c>
    </row>
    <row r="29" spans="1:26" x14ac:dyDescent="0.25">
      <c r="A29" s="1" t="s">
        <v>273</v>
      </c>
      <c r="B29" s="1" t="s">
        <v>274</v>
      </c>
      <c r="C29" s="13" t="s">
        <v>239</v>
      </c>
      <c r="G29" s="80"/>
      <c r="H29" s="80"/>
      <c r="I29" s="80"/>
      <c r="J29" s="80"/>
      <c r="K29" s="4"/>
      <c r="L29" s="80"/>
      <c r="M29" s="80"/>
      <c r="N29" s="132"/>
      <c r="O29" s="132"/>
      <c r="P29" s="132"/>
      <c r="U29" s="78"/>
      <c r="V29" s="132"/>
      <c r="W29" s="132"/>
    </row>
    <row r="30" spans="1:26" x14ac:dyDescent="0.25">
      <c r="A30" s="1" t="s">
        <v>302</v>
      </c>
      <c r="B30" s="1" t="s">
        <v>303</v>
      </c>
      <c r="C30" s="13" t="s">
        <v>239</v>
      </c>
      <c r="G30" s="133"/>
      <c r="H30" s="133"/>
      <c r="I30" s="133"/>
      <c r="J30" s="133"/>
      <c r="K30" s="133"/>
      <c r="L30" s="133"/>
      <c r="M30" s="133"/>
      <c r="N30" s="49"/>
      <c r="O30" s="49"/>
      <c r="P30" s="49"/>
      <c r="U30" s="78"/>
      <c r="V30" s="78"/>
      <c r="W30" s="78"/>
    </row>
    <row r="31" spans="1:26" x14ac:dyDescent="0.25">
      <c r="A31" s="133" t="s">
        <v>182</v>
      </c>
      <c r="B31" s="133" t="s">
        <v>455</v>
      </c>
      <c r="C31" s="133" t="s">
        <v>239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R31" s="133"/>
      <c r="S31" s="133"/>
      <c r="T31" s="133"/>
      <c r="U31" s="132"/>
      <c r="V31" s="133"/>
      <c r="W31" s="133"/>
    </row>
    <row r="32" spans="1:26" x14ac:dyDescent="0.25">
      <c r="A32" s="1" t="s">
        <v>215</v>
      </c>
      <c r="B32" s="1" t="s">
        <v>216</v>
      </c>
      <c r="C32" s="13" t="s">
        <v>239</v>
      </c>
      <c r="G32" s="132">
        <v>47.887</v>
      </c>
      <c r="H32" s="49"/>
      <c r="I32" s="49"/>
      <c r="J32" s="15"/>
      <c r="K32" s="50"/>
      <c r="L32" s="50"/>
      <c r="M32" s="50"/>
      <c r="N32" s="49"/>
      <c r="O32" s="49"/>
      <c r="P32" s="49"/>
      <c r="U32" s="78"/>
      <c r="V32" s="78"/>
      <c r="W32" s="78"/>
    </row>
    <row r="33" spans="1:24" x14ac:dyDescent="0.25">
      <c r="A33" s="133" t="s">
        <v>281</v>
      </c>
      <c r="B33" s="133" t="s">
        <v>331</v>
      </c>
      <c r="C33" s="133" t="s">
        <v>239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R33" s="133"/>
      <c r="S33" s="133"/>
      <c r="T33" s="133"/>
      <c r="U33" s="132"/>
      <c r="V33" s="133"/>
      <c r="W33" s="133"/>
    </row>
    <row r="34" spans="1:24" x14ac:dyDescent="0.25">
      <c r="A34" s="1" t="s">
        <v>449</v>
      </c>
      <c r="B34" s="1" t="s">
        <v>450</v>
      </c>
      <c r="C34" s="13" t="s">
        <v>239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U34" s="40"/>
      <c r="V34" s="80"/>
      <c r="W34" s="80"/>
    </row>
    <row r="35" spans="1:24" x14ac:dyDescent="0.25">
      <c r="A35" s="1" t="s">
        <v>213</v>
      </c>
      <c r="B35" s="1" t="s">
        <v>214</v>
      </c>
      <c r="C35" s="13" t="s">
        <v>239</v>
      </c>
      <c r="G35" s="132">
        <v>32.043999999999997</v>
      </c>
      <c r="H35" s="132"/>
      <c r="I35" s="132"/>
      <c r="J35" s="15"/>
      <c r="K35" s="50"/>
      <c r="L35" s="50"/>
      <c r="M35" s="50"/>
      <c r="N35" s="82"/>
      <c r="O35" s="82"/>
      <c r="P35" s="82"/>
      <c r="U35" s="78"/>
      <c r="V35" s="78"/>
      <c r="W35" s="82"/>
    </row>
    <row r="36" spans="1:24" x14ac:dyDescent="0.25">
      <c r="A36" s="133" t="s">
        <v>309</v>
      </c>
      <c r="B36" s="133" t="s">
        <v>310</v>
      </c>
      <c r="C36" s="133" t="s">
        <v>239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2"/>
      <c r="O36" s="132"/>
      <c r="P36" s="132"/>
      <c r="R36" s="133"/>
      <c r="S36" s="133"/>
      <c r="T36" s="133"/>
      <c r="U36" s="132"/>
      <c r="V36" s="132"/>
      <c r="W36" s="132"/>
    </row>
    <row r="37" spans="1:24" x14ac:dyDescent="0.25">
      <c r="A37" s="133" t="s">
        <v>44</v>
      </c>
      <c r="B37" s="133" t="s">
        <v>64</v>
      </c>
      <c r="C37" s="133" t="s">
        <v>239</v>
      </c>
      <c r="D37" s="4">
        <v>27.832000000000001</v>
      </c>
      <c r="E37" s="133">
        <v>3</v>
      </c>
      <c r="F37" s="133"/>
      <c r="G37" s="132"/>
      <c r="H37" s="132"/>
      <c r="I37" s="132"/>
      <c r="J37" s="15"/>
      <c r="K37" s="50"/>
      <c r="L37" s="50"/>
      <c r="M37" s="50"/>
      <c r="N37" s="132"/>
      <c r="O37" s="132"/>
      <c r="P37" s="132"/>
      <c r="R37" s="133"/>
      <c r="S37" s="133"/>
      <c r="T37" s="133"/>
      <c r="U37" s="132"/>
      <c r="V37" s="132"/>
      <c r="W37" s="132"/>
    </row>
    <row r="38" spans="1:24" x14ac:dyDescent="0.25">
      <c r="A38" s="1" t="s">
        <v>451</v>
      </c>
      <c r="B38" s="1" t="s">
        <v>452</v>
      </c>
      <c r="C38" s="13" t="s">
        <v>239</v>
      </c>
      <c r="N38" s="133"/>
      <c r="O38" s="133"/>
      <c r="P38" s="133"/>
      <c r="U38" s="78"/>
      <c r="V38" s="133"/>
      <c r="W38" s="133"/>
    </row>
    <row r="39" spans="1:24" x14ac:dyDescent="0.25">
      <c r="A39" s="1" t="s">
        <v>453</v>
      </c>
      <c r="B39" s="1" t="s">
        <v>454</v>
      </c>
      <c r="C39" s="13" t="s">
        <v>239</v>
      </c>
      <c r="U39" s="78"/>
      <c r="V39" s="80"/>
      <c r="W39" s="80"/>
    </row>
    <row r="40" spans="1:24" x14ac:dyDescent="0.25">
      <c r="A40" s="1" t="s">
        <v>457</v>
      </c>
      <c r="B40" s="1" t="s">
        <v>458</v>
      </c>
      <c r="C40" s="13" t="s">
        <v>239</v>
      </c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U40" s="78"/>
      <c r="V40" s="133"/>
      <c r="W40" s="133"/>
    </row>
    <row r="41" spans="1:24" x14ac:dyDescent="0.25">
      <c r="A41" s="1" t="s">
        <v>271</v>
      </c>
      <c r="B41" s="1" t="s">
        <v>282</v>
      </c>
      <c r="C41" s="13" t="s">
        <v>239</v>
      </c>
      <c r="G41" s="132"/>
      <c r="H41" s="132"/>
      <c r="I41" s="132"/>
      <c r="J41" s="132"/>
      <c r="K41" s="51"/>
      <c r="L41" s="50"/>
      <c r="M41" s="50"/>
      <c r="N41" s="132"/>
      <c r="O41" s="82"/>
      <c r="P41" s="82"/>
      <c r="U41" s="78"/>
      <c r="V41" s="78"/>
      <c r="W41" s="78"/>
    </row>
    <row r="42" spans="1:24" x14ac:dyDescent="0.25">
      <c r="A42" s="1" t="s">
        <v>312</v>
      </c>
      <c r="B42" s="1" t="s">
        <v>59</v>
      </c>
      <c r="C42" s="13" t="s">
        <v>239</v>
      </c>
      <c r="G42" s="133"/>
      <c r="H42" s="133"/>
      <c r="I42" s="133"/>
      <c r="J42" s="133"/>
      <c r="K42" s="133"/>
      <c r="L42" s="133"/>
      <c r="M42" s="133"/>
      <c r="N42" s="82">
        <v>36.317</v>
      </c>
      <c r="O42" s="82"/>
      <c r="P42" s="82"/>
      <c r="U42" s="78"/>
      <c r="V42" s="82"/>
      <c r="W42" s="82"/>
    </row>
    <row r="43" spans="1:24" x14ac:dyDescent="0.25">
      <c r="A43" s="42" t="s">
        <v>311</v>
      </c>
      <c r="B43" s="42" t="s">
        <v>272</v>
      </c>
      <c r="C43" s="42" t="s">
        <v>239</v>
      </c>
      <c r="D43" s="92"/>
      <c r="E43" s="42"/>
      <c r="F43" s="42"/>
      <c r="G43" s="42"/>
      <c r="H43" s="42"/>
      <c r="I43" s="42"/>
      <c r="J43" s="42"/>
      <c r="K43" s="92">
        <v>30.719000000000001</v>
      </c>
      <c r="L43" s="42"/>
      <c r="M43" s="42"/>
      <c r="N43" s="93">
        <v>34.085000000000001</v>
      </c>
      <c r="O43" s="93"/>
      <c r="P43" s="93"/>
      <c r="Q43" s="94"/>
      <c r="R43" s="42">
        <v>24.36</v>
      </c>
      <c r="S43" s="42">
        <v>3</v>
      </c>
      <c r="T43" s="42"/>
      <c r="U43" s="93">
        <v>23.855</v>
      </c>
      <c r="V43" s="93">
        <v>4</v>
      </c>
      <c r="W43" s="93"/>
      <c r="X43" s="65"/>
    </row>
    <row r="44" spans="1:24" x14ac:dyDescent="0.25">
      <c r="A44" s="1" t="s">
        <v>313</v>
      </c>
      <c r="B44" s="1" t="s">
        <v>314</v>
      </c>
      <c r="C44" s="13" t="s">
        <v>239</v>
      </c>
      <c r="N44" s="132">
        <v>25.585999999999999</v>
      </c>
      <c r="O44" s="132"/>
      <c r="P44" s="132"/>
      <c r="U44" s="78"/>
      <c r="V44" s="132"/>
      <c r="W44" s="132"/>
    </row>
    <row r="45" spans="1:24" x14ac:dyDescent="0.25">
      <c r="A45" s="1" t="s">
        <v>456</v>
      </c>
      <c r="B45" s="1" t="s">
        <v>454</v>
      </c>
      <c r="C45" s="13" t="s">
        <v>239</v>
      </c>
      <c r="N45" s="133"/>
      <c r="O45" s="133"/>
      <c r="P45" s="133"/>
      <c r="U45" s="82" t="s">
        <v>71</v>
      </c>
      <c r="V45" s="133"/>
      <c r="W45" s="133"/>
    </row>
    <row r="46" spans="1:24" x14ac:dyDescent="0.25">
      <c r="A46" s="1" t="s">
        <v>55</v>
      </c>
      <c r="B46" s="1" t="s">
        <v>54</v>
      </c>
      <c r="C46" s="13" t="s">
        <v>239</v>
      </c>
      <c r="D46" s="4">
        <v>26.088999999999999</v>
      </c>
      <c r="E46" s="1">
        <v>2</v>
      </c>
      <c r="G46" s="82"/>
      <c r="H46" s="82"/>
      <c r="I46" s="82"/>
      <c r="J46" s="15"/>
      <c r="K46" s="51">
        <v>25.623000000000001</v>
      </c>
      <c r="L46" s="50"/>
      <c r="M46" s="50"/>
      <c r="N46" s="82">
        <v>24.352</v>
      </c>
      <c r="O46" s="82"/>
      <c r="P46" s="82"/>
      <c r="U46" s="78"/>
      <c r="V46" s="82"/>
      <c r="W46" s="82"/>
    </row>
    <row r="47" spans="1:24" x14ac:dyDescent="0.25">
      <c r="A47" s="1" t="s">
        <v>447</v>
      </c>
      <c r="B47" s="1" t="s">
        <v>448</v>
      </c>
      <c r="C47" s="13" t="s">
        <v>239</v>
      </c>
      <c r="U47" s="78">
        <v>32.563000000000002</v>
      </c>
      <c r="V47" s="133"/>
    </row>
    <row r="48" spans="1:24" x14ac:dyDescent="0.25">
      <c r="A48" s="1" t="s">
        <v>305</v>
      </c>
      <c r="B48" s="1" t="s">
        <v>306</v>
      </c>
      <c r="C48" s="13" t="s">
        <v>239</v>
      </c>
      <c r="G48" s="133"/>
      <c r="H48" s="133"/>
      <c r="I48" s="133"/>
      <c r="J48" s="133"/>
      <c r="K48" s="133"/>
      <c r="L48" s="133"/>
      <c r="M48" s="133"/>
      <c r="N48" s="82">
        <v>24.516999999999999</v>
      </c>
      <c r="O48" s="82"/>
      <c r="P48" s="82"/>
      <c r="U48" s="78"/>
      <c r="V48" s="82"/>
      <c r="W48" s="82"/>
    </row>
    <row r="49" spans="1:23" x14ac:dyDescent="0.25">
      <c r="A49" s="1" t="s">
        <v>398</v>
      </c>
      <c r="B49" s="1" t="s">
        <v>404</v>
      </c>
      <c r="C49" s="13" t="s">
        <v>239</v>
      </c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R49" s="1">
        <v>23.321999999999999</v>
      </c>
      <c r="S49" s="1">
        <v>2</v>
      </c>
      <c r="U49" s="78">
        <v>22.927</v>
      </c>
      <c r="V49" s="82">
        <v>2</v>
      </c>
      <c r="W49" s="133"/>
    </row>
    <row r="50" spans="1:23" x14ac:dyDescent="0.25">
      <c r="A50" s="1" t="s">
        <v>7</v>
      </c>
      <c r="B50" s="1" t="s">
        <v>54</v>
      </c>
      <c r="C50" s="13" t="s">
        <v>239</v>
      </c>
      <c r="D50" s="4">
        <v>21.54</v>
      </c>
      <c r="E50" s="1">
        <v>1</v>
      </c>
      <c r="G50" s="132"/>
      <c r="H50" s="132"/>
      <c r="I50" s="132"/>
      <c r="J50" s="15"/>
      <c r="K50" s="50" t="s">
        <v>71</v>
      </c>
      <c r="L50" s="50"/>
      <c r="M50" s="50"/>
      <c r="N50" s="132">
        <v>21.888999999999999</v>
      </c>
      <c r="O50" s="132">
        <v>1</v>
      </c>
      <c r="P50" s="132"/>
      <c r="U50" s="78"/>
      <c r="V50" s="82"/>
      <c r="W50" s="82"/>
    </row>
    <row r="51" spans="1:23" x14ac:dyDescent="0.25">
      <c r="A51" s="1" t="s">
        <v>145</v>
      </c>
      <c r="B51" s="1" t="s">
        <v>209</v>
      </c>
      <c r="C51" s="13" t="s">
        <v>239</v>
      </c>
      <c r="G51" s="82">
        <v>28.535</v>
      </c>
      <c r="H51" s="82">
        <v>3</v>
      </c>
      <c r="I51" s="82"/>
      <c r="J51" s="15"/>
      <c r="K51" s="50"/>
      <c r="L51" s="50"/>
      <c r="M51" s="50"/>
      <c r="N51" s="82">
        <v>29.594999999999999</v>
      </c>
      <c r="O51" s="82"/>
      <c r="P51" s="82"/>
      <c r="U51" s="78"/>
      <c r="V51" s="82"/>
      <c r="W51" s="82"/>
    </row>
    <row r="52" spans="1:23" x14ac:dyDescent="0.25">
      <c r="A52" s="1" t="s">
        <v>23</v>
      </c>
      <c r="B52" s="1" t="s">
        <v>446</v>
      </c>
      <c r="C52" s="13" t="s">
        <v>239</v>
      </c>
      <c r="U52" s="78">
        <v>30.155999999999999</v>
      </c>
    </row>
    <row r="53" spans="1:23" x14ac:dyDescent="0.25">
      <c r="A53" s="1" t="s">
        <v>23</v>
      </c>
      <c r="B53" s="1" t="s">
        <v>421</v>
      </c>
      <c r="C53" s="13" t="s">
        <v>239</v>
      </c>
      <c r="U53" s="78">
        <v>62.838999999999999</v>
      </c>
    </row>
  </sheetData>
  <sortState ref="A5:Z53">
    <sortCondition descending="1" ref="Y5:Y53"/>
  </sortState>
  <mergeCells count="9">
    <mergeCell ref="R2:X2"/>
    <mergeCell ref="K3:M3"/>
    <mergeCell ref="N3:P3"/>
    <mergeCell ref="A1:I1"/>
    <mergeCell ref="D3:F3"/>
    <mergeCell ref="G3:I3"/>
    <mergeCell ref="D2:J2"/>
    <mergeCell ref="K2:P2"/>
    <mergeCell ref="R3:T3"/>
  </mergeCells>
  <pageMargins left="0.7" right="0.7" top="0.75" bottom="0.75" header="0.3" footer="0.3"/>
  <pageSetup scale="56" fitToHeight="0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workbookViewId="0">
      <selection activeCell="Y7" sqref="Y5:Y7"/>
    </sheetView>
  </sheetViews>
  <sheetFormatPr defaultRowHeight="15" x14ac:dyDescent="0.25"/>
  <cols>
    <col min="1" max="1" width="18.28515625" style="5" bestFit="1" customWidth="1"/>
    <col min="2" max="2" width="11.140625" style="5" bestFit="1" customWidth="1"/>
    <col min="3" max="3" width="7" style="13" bestFit="1" customWidth="1"/>
    <col min="4" max="4" width="8.5703125" style="5" customWidth="1"/>
    <col min="5" max="5" width="11.7109375" style="5" customWidth="1"/>
    <col min="6" max="6" width="7.5703125" style="13" customWidth="1"/>
    <col min="7" max="7" width="7" style="5" customWidth="1"/>
    <col min="8" max="8" width="11.7109375" style="5" customWidth="1"/>
    <col min="9" max="9" width="7.5703125" style="5" customWidth="1"/>
    <col min="10" max="10" width="7.5703125" style="44" customWidth="1"/>
    <col min="11" max="11" width="7.42578125" style="31" customWidth="1"/>
    <col min="12" max="12" width="11.7109375" style="31" customWidth="1"/>
    <col min="13" max="13" width="7.5703125" style="31" customWidth="1"/>
    <col min="14" max="14" width="9.5703125" style="31" customWidth="1"/>
    <col min="15" max="15" width="11.7109375" style="31" customWidth="1"/>
    <col min="16" max="16" width="7.5703125" style="31" customWidth="1"/>
    <col min="17" max="17" width="6.5703125" style="15" customWidth="1"/>
    <col min="18" max="23" width="9.140625" style="5" customWidth="1"/>
    <col min="24" max="24" width="9.140625" style="24"/>
    <col min="25" max="25" width="9.140625" style="15"/>
    <col min="26" max="26" width="11.5703125" style="143" bestFit="1" customWidth="1"/>
    <col min="27" max="16384" width="9.140625" style="5"/>
  </cols>
  <sheetData>
    <row r="1" spans="1:26" ht="15.75" x14ac:dyDescent="0.25">
      <c r="A1" s="163" t="s">
        <v>196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26" x14ac:dyDescent="0.25">
      <c r="D2" s="162" t="s">
        <v>74</v>
      </c>
      <c r="E2" s="162"/>
      <c r="F2" s="162"/>
      <c r="G2" s="162"/>
      <c r="H2" s="162"/>
      <c r="I2" s="162"/>
      <c r="J2" s="162"/>
      <c r="K2" s="161" t="s">
        <v>218</v>
      </c>
      <c r="L2" s="161"/>
      <c r="M2" s="161"/>
      <c r="N2" s="161"/>
      <c r="O2" s="161"/>
      <c r="P2" s="161"/>
      <c r="R2" s="161" t="s">
        <v>386</v>
      </c>
      <c r="S2" s="161"/>
      <c r="T2" s="161"/>
      <c r="U2" s="161"/>
      <c r="V2" s="161"/>
      <c r="W2" s="161"/>
      <c r="X2" s="161"/>
    </row>
    <row r="3" spans="1:26" x14ac:dyDescent="0.25">
      <c r="D3" s="161" t="s">
        <v>73</v>
      </c>
      <c r="E3" s="161"/>
      <c r="F3" s="161"/>
      <c r="G3" s="160" t="s">
        <v>114</v>
      </c>
      <c r="H3" s="160"/>
      <c r="I3" s="160"/>
      <c r="J3" s="46"/>
      <c r="K3" s="161" t="s">
        <v>257</v>
      </c>
      <c r="L3" s="161"/>
      <c r="M3" s="161"/>
      <c r="N3" s="160" t="s">
        <v>255</v>
      </c>
      <c r="O3" s="160"/>
      <c r="P3" s="160"/>
      <c r="R3" s="79" t="s">
        <v>387</v>
      </c>
      <c r="S3" s="79"/>
      <c r="T3" s="76"/>
      <c r="U3" s="83" t="s">
        <v>388</v>
      </c>
      <c r="V3" s="83"/>
      <c r="W3" s="83"/>
      <c r="Y3" s="15" t="s">
        <v>253</v>
      </c>
    </row>
    <row r="4" spans="1:26" s="14" customFormat="1" x14ac:dyDescent="0.25">
      <c r="A4" s="14" t="s">
        <v>32</v>
      </c>
      <c r="B4" s="14" t="s">
        <v>33</v>
      </c>
      <c r="C4" s="14" t="s">
        <v>237</v>
      </c>
      <c r="D4" s="14" t="s">
        <v>72</v>
      </c>
      <c r="E4" s="14" t="s">
        <v>35</v>
      </c>
      <c r="F4" s="14" t="s">
        <v>236</v>
      </c>
      <c r="G4" s="35" t="s">
        <v>72</v>
      </c>
      <c r="H4" s="35" t="s">
        <v>35</v>
      </c>
      <c r="I4" s="35" t="s">
        <v>236</v>
      </c>
      <c r="J4" s="16" t="s">
        <v>240</v>
      </c>
      <c r="K4" s="14" t="s">
        <v>72</v>
      </c>
      <c r="L4" s="14" t="s">
        <v>35</v>
      </c>
      <c r="M4" s="14" t="s">
        <v>236</v>
      </c>
      <c r="N4" s="35" t="s">
        <v>72</v>
      </c>
      <c r="O4" s="35" t="s">
        <v>35</v>
      </c>
      <c r="P4" s="35" t="s">
        <v>236</v>
      </c>
      <c r="Q4" s="16" t="s">
        <v>240</v>
      </c>
      <c r="R4" s="14" t="s">
        <v>72</v>
      </c>
      <c r="S4" s="14" t="s">
        <v>35</v>
      </c>
      <c r="T4" s="14" t="s">
        <v>236</v>
      </c>
      <c r="U4" s="35" t="s">
        <v>72</v>
      </c>
      <c r="V4" s="35" t="s">
        <v>35</v>
      </c>
      <c r="W4" s="35" t="s">
        <v>236</v>
      </c>
      <c r="X4" s="16" t="s">
        <v>240</v>
      </c>
      <c r="Y4" s="16" t="s">
        <v>240</v>
      </c>
      <c r="Z4" s="144" t="s">
        <v>553</v>
      </c>
    </row>
    <row r="5" spans="1:26" x14ac:dyDescent="0.25">
      <c r="A5" s="84" t="s">
        <v>68</v>
      </c>
      <c r="B5" s="84" t="s">
        <v>24</v>
      </c>
      <c r="C5" s="84" t="s">
        <v>238</v>
      </c>
      <c r="D5" s="84">
        <v>26.15</v>
      </c>
      <c r="E5" s="84">
        <v>1</v>
      </c>
      <c r="F5" s="84">
        <v>6</v>
      </c>
      <c r="G5" s="85"/>
      <c r="H5" s="85"/>
      <c r="I5" s="85"/>
      <c r="J5" s="86">
        <f t="shared" ref="J5:J10" si="0">F5+I5</f>
        <v>6</v>
      </c>
      <c r="K5" s="87">
        <v>25.925999999999998</v>
      </c>
      <c r="L5" s="87">
        <v>3</v>
      </c>
      <c r="M5" s="87">
        <v>4</v>
      </c>
      <c r="N5" s="85">
        <v>25.521000000000001</v>
      </c>
      <c r="O5" s="85">
        <v>3</v>
      </c>
      <c r="P5" s="85">
        <v>4</v>
      </c>
      <c r="Q5" s="86">
        <f>M5+P5</f>
        <v>8</v>
      </c>
      <c r="R5" s="84">
        <v>25.053000000000001</v>
      </c>
      <c r="S5" s="84">
        <v>1</v>
      </c>
      <c r="T5" s="84">
        <v>6</v>
      </c>
      <c r="U5" s="85">
        <v>25.518000000000001</v>
      </c>
      <c r="V5" s="85">
        <v>1</v>
      </c>
      <c r="W5" s="85">
        <v>6</v>
      </c>
      <c r="X5" s="95">
        <v>12</v>
      </c>
      <c r="Y5" s="86">
        <f>6+8+12</f>
        <v>26</v>
      </c>
    </row>
    <row r="6" spans="1:26" x14ac:dyDescent="0.25">
      <c r="A6" s="84" t="s">
        <v>69</v>
      </c>
      <c r="B6" s="84" t="s">
        <v>26</v>
      </c>
      <c r="C6" s="84" t="s">
        <v>238</v>
      </c>
      <c r="D6" s="84">
        <v>29.617000000000001</v>
      </c>
      <c r="E6" s="84">
        <v>2</v>
      </c>
      <c r="F6" s="84">
        <v>5</v>
      </c>
      <c r="G6" s="85">
        <v>27.646999999999998</v>
      </c>
      <c r="H6" s="85">
        <v>1</v>
      </c>
      <c r="I6" s="85">
        <v>6</v>
      </c>
      <c r="J6" s="86">
        <f t="shared" si="0"/>
        <v>11</v>
      </c>
      <c r="K6" s="87">
        <v>29.454000000000001</v>
      </c>
      <c r="L6" s="87"/>
      <c r="M6" s="87"/>
      <c r="N6" s="85">
        <v>25.431000000000001</v>
      </c>
      <c r="O6" s="85">
        <v>2</v>
      </c>
      <c r="P6" s="85">
        <v>5</v>
      </c>
      <c r="Q6" s="86">
        <f>P6</f>
        <v>5</v>
      </c>
      <c r="R6" s="84">
        <v>26.716999999999999</v>
      </c>
      <c r="S6" s="84">
        <v>2</v>
      </c>
      <c r="T6" s="84">
        <v>5</v>
      </c>
      <c r="U6" s="85">
        <v>27.117999999999999</v>
      </c>
      <c r="V6" s="85">
        <v>3</v>
      </c>
      <c r="W6" s="85">
        <v>4</v>
      </c>
      <c r="X6" s="95">
        <v>4</v>
      </c>
      <c r="Y6" s="86">
        <v>20</v>
      </c>
    </row>
    <row r="7" spans="1:26" x14ac:dyDescent="0.25">
      <c r="A7" s="84" t="s">
        <v>58</v>
      </c>
      <c r="B7" s="84" t="s">
        <v>59</v>
      </c>
      <c r="C7" s="84" t="s">
        <v>238</v>
      </c>
      <c r="D7" s="84" t="s">
        <v>70</v>
      </c>
      <c r="E7" s="84">
        <v>4</v>
      </c>
      <c r="F7" s="84">
        <v>3</v>
      </c>
      <c r="G7" s="85">
        <v>52.938000000000002</v>
      </c>
      <c r="H7" s="85"/>
      <c r="I7" s="85"/>
      <c r="J7" s="86">
        <f t="shared" si="0"/>
        <v>3</v>
      </c>
      <c r="K7" s="87">
        <v>23.396000000000001</v>
      </c>
      <c r="L7" s="87">
        <v>1</v>
      </c>
      <c r="M7" s="87">
        <v>6</v>
      </c>
      <c r="N7" s="85"/>
      <c r="O7" s="85"/>
      <c r="P7" s="85"/>
      <c r="Q7" s="86">
        <f>M7</f>
        <v>6</v>
      </c>
      <c r="R7" s="84" t="s">
        <v>405</v>
      </c>
      <c r="S7" s="84">
        <v>4</v>
      </c>
      <c r="T7" s="84">
        <v>3</v>
      </c>
      <c r="U7" s="85"/>
      <c r="V7" s="85"/>
      <c r="W7" s="85"/>
      <c r="X7" s="95">
        <v>3</v>
      </c>
      <c r="Y7" s="86">
        <v>12</v>
      </c>
    </row>
    <row r="8" spans="1:26" x14ac:dyDescent="0.25">
      <c r="A8" s="5" t="s">
        <v>222</v>
      </c>
      <c r="B8" s="5" t="s">
        <v>223</v>
      </c>
      <c r="C8" s="13" t="s">
        <v>238</v>
      </c>
      <c r="G8" s="132">
        <v>32.698</v>
      </c>
      <c r="H8" s="132">
        <v>5</v>
      </c>
      <c r="I8" s="132">
        <v>2</v>
      </c>
      <c r="J8" s="15">
        <f t="shared" si="0"/>
        <v>2</v>
      </c>
      <c r="K8" s="50"/>
      <c r="L8" s="50"/>
      <c r="M8" s="50"/>
      <c r="N8" s="55"/>
      <c r="O8" s="55"/>
      <c r="P8" s="55"/>
      <c r="R8" s="5">
        <v>34.325000000000003</v>
      </c>
      <c r="U8" s="78">
        <v>30.231000000000002</v>
      </c>
      <c r="V8" s="78">
        <v>4</v>
      </c>
      <c r="W8" s="78">
        <v>3</v>
      </c>
      <c r="X8" s="24">
        <v>3</v>
      </c>
      <c r="Y8" s="94">
        <v>5</v>
      </c>
    </row>
    <row r="9" spans="1:26" x14ac:dyDescent="0.25">
      <c r="A9" s="84" t="s">
        <v>49</v>
      </c>
      <c r="B9" s="84" t="s">
        <v>46</v>
      </c>
      <c r="C9" s="84" t="s">
        <v>238</v>
      </c>
      <c r="D9" s="84">
        <v>33.957000000000001</v>
      </c>
      <c r="E9" s="84">
        <v>3</v>
      </c>
      <c r="F9" s="84">
        <v>4</v>
      </c>
      <c r="G9" s="85"/>
      <c r="H9" s="85"/>
      <c r="I9" s="85"/>
      <c r="J9" s="86">
        <f t="shared" si="0"/>
        <v>4</v>
      </c>
      <c r="K9" s="87">
        <v>30.413</v>
      </c>
      <c r="L9" s="87"/>
      <c r="M9" s="87"/>
      <c r="N9" s="85" t="s">
        <v>315</v>
      </c>
      <c r="O9" s="85"/>
      <c r="P9" s="85"/>
      <c r="Q9" s="86"/>
      <c r="R9" s="84" t="s">
        <v>71</v>
      </c>
      <c r="S9" s="84"/>
      <c r="T9" s="84"/>
      <c r="U9" s="85"/>
      <c r="V9" s="85"/>
      <c r="W9" s="85"/>
      <c r="X9" s="95"/>
      <c r="Y9" s="15">
        <v>4</v>
      </c>
    </row>
    <row r="10" spans="1:26" x14ac:dyDescent="0.25">
      <c r="A10" s="84" t="s">
        <v>94</v>
      </c>
      <c r="B10" s="84" t="s">
        <v>95</v>
      </c>
      <c r="C10" s="84" t="s">
        <v>238</v>
      </c>
      <c r="D10" s="84"/>
      <c r="E10" s="84"/>
      <c r="F10" s="84"/>
      <c r="G10" s="85">
        <v>31.657</v>
      </c>
      <c r="H10" s="85">
        <v>4</v>
      </c>
      <c r="I10" s="85">
        <v>3</v>
      </c>
      <c r="J10" s="86">
        <f t="shared" si="0"/>
        <v>3</v>
      </c>
      <c r="K10" s="87">
        <v>32.481999999999999</v>
      </c>
      <c r="L10" s="87"/>
      <c r="M10" s="87"/>
      <c r="N10" s="85">
        <v>38.518999999999998</v>
      </c>
      <c r="O10" s="85"/>
      <c r="P10" s="85"/>
      <c r="Q10" s="86"/>
      <c r="R10" s="84" t="s">
        <v>71</v>
      </c>
      <c r="S10" s="84"/>
      <c r="T10" s="84"/>
      <c r="U10" s="85"/>
      <c r="V10" s="85"/>
      <c r="W10" s="85"/>
      <c r="X10" s="95"/>
      <c r="Y10" s="86">
        <v>3</v>
      </c>
    </row>
    <row r="11" spans="1:26" x14ac:dyDescent="0.25">
      <c r="A11" s="84" t="s">
        <v>249</v>
      </c>
      <c r="B11" s="84" t="s">
        <v>91</v>
      </c>
      <c r="C11" s="84" t="s">
        <v>238</v>
      </c>
      <c r="D11" s="84"/>
      <c r="E11" s="84"/>
      <c r="F11" s="84"/>
      <c r="G11" s="85"/>
      <c r="H11" s="85"/>
      <c r="I11" s="85"/>
      <c r="J11" s="85"/>
      <c r="K11" s="85"/>
      <c r="L11" s="85"/>
      <c r="M11" s="85"/>
      <c r="N11" s="85">
        <v>26.393999999999998</v>
      </c>
      <c r="O11" s="85">
        <v>4</v>
      </c>
      <c r="P11" s="85">
        <v>3</v>
      </c>
      <c r="Q11" s="86">
        <f>P11</f>
        <v>3</v>
      </c>
      <c r="R11" s="84" t="s">
        <v>406</v>
      </c>
      <c r="S11" s="84">
        <v>5</v>
      </c>
      <c r="T11" s="84">
        <v>2</v>
      </c>
      <c r="U11" s="85"/>
      <c r="V11" s="85"/>
      <c r="W11" s="85"/>
      <c r="X11" s="95"/>
      <c r="Y11" s="86">
        <v>3</v>
      </c>
    </row>
    <row r="12" spans="1:26" x14ac:dyDescent="0.25">
      <c r="A12" s="133" t="s">
        <v>2</v>
      </c>
      <c r="B12" s="133" t="s">
        <v>0</v>
      </c>
      <c r="C12" s="133" t="s">
        <v>238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2" t="s">
        <v>316</v>
      </c>
      <c r="O12" s="132"/>
      <c r="P12" s="132"/>
      <c r="R12" s="133"/>
      <c r="S12" s="133"/>
      <c r="T12" s="133"/>
      <c r="U12" s="132"/>
      <c r="V12" s="132"/>
      <c r="W12" s="132"/>
    </row>
    <row r="13" spans="1:26" x14ac:dyDescent="0.25">
      <c r="A13" s="133" t="s">
        <v>100</v>
      </c>
      <c r="B13" s="133" t="s">
        <v>101</v>
      </c>
      <c r="C13" s="133" t="s">
        <v>238</v>
      </c>
      <c r="D13" s="133"/>
      <c r="E13" s="133"/>
      <c r="F13" s="133"/>
      <c r="G13" s="132"/>
      <c r="H13" s="132"/>
      <c r="I13" s="132"/>
      <c r="J13" s="132"/>
      <c r="K13" s="50">
        <v>46.283000000000001</v>
      </c>
      <c r="L13" s="50"/>
      <c r="M13" s="50"/>
      <c r="N13" s="132"/>
      <c r="O13" s="132"/>
      <c r="P13" s="132"/>
      <c r="R13" s="133"/>
      <c r="S13" s="133"/>
      <c r="T13" s="133"/>
      <c r="U13" s="132"/>
      <c r="V13" s="132"/>
      <c r="W13" s="132"/>
    </row>
    <row r="14" spans="1:26" x14ac:dyDescent="0.25">
      <c r="A14" s="5" t="s">
        <v>13</v>
      </c>
      <c r="B14" s="5" t="s">
        <v>14</v>
      </c>
      <c r="C14" s="13" t="s">
        <v>238</v>
      </c>
      <c r="G14" s="133"/>
      <c r="H14" s="133"/>
      <c r="I14" s="133"/>
      <c r="J14" s="133"/>
      <c r="K14" s="133"/>
      <c r="L14" s="133"/>
      <c r="M14" s="133"/>
      <c r="N14" s="55"/>
      <c r="O14" s="55"/>
      <c r="P14" s="55"/>
      <c r="R14" s="5">
        <v>34.484000000000002</v>
      </c>
      <c r="U14" s="78"/>
      <c r="V14" s="78"/>
      <c r="W14" s="78"/>
    </row>
    <row r="15" spans="1:26" x14ac:dyDescent="0.25">
      <c r="A15" s="133" t="s">
        <v>96</v>
      </c>
      <c r="B15" s="133" t="s">
        <v>97</v>
      </c>
      <c r="C15" s="133" t="s">
        <v>238</v>
      </c>
      <c r="D15" s="133"/>
      <c r="E15" s="133"/>
      <c r="F15" s="133"/>
      <c r="G15" s="132"/>
      <c r="H15" s="132"/>
      <c r="I15" s="132"/>
      <c r="J15" s="132"/>
      <c r="K15" s="50">
        <v>32.421999999999997</v>
      </c>
      <c r="L15" s="50"/>
      <c r="M15" s="50"/>
      <c r="N15" s="132">
        <v>30.597999999999999</v>
      </c>
      <c r="O15" s="132">
        <v>5</v>
      </c>
      <c r="P15" s="132"/>
      <c r="R15" s="133">
        <v>29.423999999999999</v>
      </c>
      <c r="S15" s="133">
        <v>3</v>
      </c>
      <c r="T15" s="133">
        <v>4</v>
      </c>
      <c r="U15" s="132" t="s">
        <v>71</v>
      </c>
      <c r="V15" s="132"/>
      <c r="W15" s="132"/>
    </row>
    <row r="16" spans="1:26" x14ac:dyDescent="0.25">
      <c r="A16" s="5" t="s">
        <v>466</v>
      </c>
      <c r="B16" s="5" t="s">
        <v>467</v>
      </c>
      <c r="C16" s="13" t="s">
        <v>239</v>
      </c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U16" s="78">
        <v>49.271000000000001</v>
      </c>
      <c r="V16" s="133"/>
      <c r="W16" s="133"/>
    </row>
    <row r="17" spans="1:23" x14ac:dyDescent="0.25">
      <c r="A17" s="80" t="s">
        <v>52</v>
      </c>
      <c r="B17" s="80" t="s">
        <v>53</v>
      </c>
      <c r="C17" s="80" t="s">
        <v>239</v>
      </c>
      <c r="D17" s="80" t="s">
        <v>71</v>
      </c>
      <c r="E17" s="80">
        <v>5</v>
      </c>
      <c r="F17" s="80"/>
      <c r="G17" s="132"/>
      <c r="H17" s="132"/>
      <c r="I17" s="132"/>
      <c r="J17" s="15"/>
      <c r="K17" s="50">
        <v>27.329000000000001</v>
      </c>
      <c r="L17" s="50">
        <v>5</v>
      </c>
      <c r="M17" s="50"/>
      <c r="N17" s="82"/>
      <c r="O17" s="82"/>
      <c r="P17" s="82"/>
      <c r="R17" s="80"/>
      <c r="S17" s="80"/>
      <c r="T17" s="80"/>
      <c r="U17" s="82"/>
      <c r="V17" s="82"/>
      <c r="W17" s="82"/>
    </row>
    <row r="18" spans="1:23" x14ac:dyDescent="0.25">
      <c r="A18" s="5" t="s">
        <v>103</v>
      </c>
      <c r="B18" s="5" t="s">
        <v>277</v>
      </c>
      <c r="C18" s="13" t="s">
        <v>239</v>
      </c>
      <c r="G18" s="132"/>
      <c r="H18" s="132"/>
      <c r="I18" s="132"/>
      <c r="J18" s="132"/>
      <c r="K18" s="50">
        <v>25.347999999999999</v>
      </c>
      <c r="L18" s="50">
        <v>2</v>
      </c>
      <c r="M18" s="50">
        <v>5</v>
      </c>
      <c r="N18" s="132"/>
      <c r="O18" s="132"/>
      <c r="P18" s="132"/>
      <c r="U18" s="78"/>
      <c r="V18" s="132"/>
      <c r="W18" s="132"/>
    </row>
    <row r="19" spans="1:23" x14ac:dyDescent="0.25">
      <c r="A19" s="5" t="s">
        <v>15</v>
      </c>
      <c r="B19" s="5" t="s">
        <v>219</v>
      </c>
      <c r="C19" s="13" t="s">
        <v>239</v>
      </c>
      <c r="G19" s="40">
        <v>29.18</v>
      </c>
      <c r="H19" s="132">
        <v>2</v>
      </c>
      <c r="I19" s="132"/>
      <c r="J19" s="15"/>
      <c r="K19" s="50">
        <v>26.079000000000001</v>
      </c>
      <c r="L19" s="50">
        <v>4</v>
      </c>
      <c r="M19" s="50"/>
      <c r="N19" s="132">
        <v>25.231999999999999</v>
      </c>
      <c r="O19" s="132">
        <v>1</v>
      </c>
      <c r="P19" s="132"/>
      <c r="U19" s="78"/>
      <c r="V19" s="132"/>
      <c r="W19" s="132"/>
    </row>
    <row r="20" spans="1:23" x14ac:dyDescent="0.25">
      <c r="A20" s="5" t="s">
        <v>241</v>
      </c>
      <c r="B20" s="5" t="s">
        <v>425</v>
      </c>
      <c r="C20" s="13" t="s">
        <v>239</v>
      </c>
      <c r="G20" s="80"/>
      <c r="H20" s="80"/>
      <c r="I20" s="80"/>
      <c r="J20" s="80"/>
      <c r="K20" s="80"/>
      <c r="L20" s="80"/>
      <c r="M20" s="80"/>
      <c r="N20" s="132"/>
      <c r="O20" s="132"/>
      <c r="P20" s="132"/>
      <c r="U20" s="78">
        <v>25.850999999999999</v>
      </c>
      <c r="V20" s="132">
        <v>2</v>
      </c>
      <c r="W20" s="132"/>
    </row>
    <row r="21" spans="1:23" x14ac:dyDescent="0.25">
      <c r="A21" s="133" t="s">
        <v>278</v>
      </c>
      <c r="B21" s="133" t="s">
        <v>282</v>
      </c>
      <c r="C21" s="133" t="s">
        <v>239</v>
      </c>
      <c r="D21" s="133"/>
      <c r="E21" s="133"/>
      <c r="F21" s="133"/>
      <c r="G21" s="132"/>
      <c r="H21" s="132"/>
      <c r="I21" s="132"/>
      <c r="J21" s="132"/>
      <c r="K21" s="50">
        <v>28.742000000000001</v>
      </c>
      <c r="L21" s="50"/>
      <c r="M21" s="50"/>
      <c r="N21" s="132"/>
      <c r="O21" s="132"/>
      <c r="P21" s="132"/>
      <c r="R21" s="133"/>
      <c r="S21" s="133"/>
      <c r="T21" s="133"/>
      <c r="U21" s="132"/>
      <c r="V21" s="132"/>
      <c r="W21" s="132"/>
    </row>
    <row r="22" spans="1:23" x14ac:dyDescent="0.25">
      <c r="A22" s="5" t="s">
        <v>464</v>
      </c>
      <c r="B22" s="5" t="s">
        <v>465</v>
      </c>
      <c r="C22" s="13" t="s">
        <v>239</v>
      </c>
      <c r="N22" s="80"/>
      <c r="O22" s="80"/>
      <c r="P22" s="80"/>
      <c r="U22" s="78">
        <v>40.265000000000001</v>
      </c>
      <c r="V22" s="80"/>
      <c r="W22" s="80"/>
    </row>
    <row r="23" spans="1:23" x14ac:dyDescent="0.25">
      <c r="A23" s="5" t="s">
        <v>460</v>
      </c>
      <c r="B23" s="5" t="s">
        <v>461</v>
      </c>
      <c r="C23" s="13" t="s">
        <v>239</v>
      </c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U23" s="78">
        <v>34.173000000000002</v>
      </c>
      <c r="V23" s="133"/>
      <c r="W23" s="133"/>
    </row>
    <row r="24" spans="1:23" x14ac:dyDescent="0.25">
      <c r="A24" s="133" t="s">
        <v>109</v>
      </c>
      <c r="B24" s="133" t="s">
        <v>468</v>
      </c>
      <c r="C24" s="133" t="s">
        <v>239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R24" s="133"/>
      <c r="S24" s="133"/>
      <c r="T24" s="133"/>
      <c r="U24" s="132" t="s">
        <v>71</v>
      </c>
      <c r="V24" s="133"/>
      <c r="W24" s="133"/>
    </row>
    <row r="25" spans="1:23" x14ac:dyDescent="0.25">
      <c r="A25" s="5" t="s">
        <v>462</v>
      </c>
      <c r="B25" s="5" t="s">
        <v>463</v>
      </c>
      <c r="C25" s="13" t="s">
        <v>239</v>
      </c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U25" s="78">
        <v>35.540999999999997</v>
      </c>
      <c r="V25" s="133"/>
      <c r="W25" s="133"/>
    </row>
    <row r="26" spans="1:23" x14ac:dyDescent="0.25">
      <c r="A26" s="5" t="s">
        <v>220</v>
      </c>
      <c r="B26" s="5" t="s">
        <v>221</v>
      </c>
      <c r="C26" s="13" t="s">
        <v>239</v>
      </c>
      <c r="G26" s="82">
        <v>29.419</v>
      </c>
      <c r="H26" s="82">
        <v>3</v>
      </c>
      <c r="I26" s="82"/>
      <c r="J26" s="15"/>
      <c r="K26" s="50"/>
      <c r="L26" s="50"/>
      <c r="M26" s="50"/>
      <c r="N26" s="82"/>
      <c r="O26" s="82"/>
      <c r="P26" s="82"/>
      <c r="U26" s="78"/>
      <c r="V26" s="82"/>
      <c r="W26" s="82"/>
    </row>
    <row r="27" spans="1:23" x14ac:dyDescent="0.25">
      <c r="A27" s="5" t="s">
        <v>279</v>
      </c>
      <c r="B27" s="5" t="s">
        <v>280</v>
      </c>
      <c r="C27" s="13" t="s">
        <v>239</v>
      </c>
      <c r="G27" s="82"/>
      <c r="H27" s="82"/>
      <c r="I27" s="82"/>
      <c r="J27" s="82"/>
      <c r="K27" s="50">
        <v>29.516999999999999</v>
      </c>
      <c r="L27" s="50"/>
      <c r="M27" s="50"/>
      <c r="N27" s="82"/>
      <c r="O27" s="82"/>
      <c r="P27" s="82"/>
      <c r="U27" s="78"/>
      <c r="V27" s="82"/>
      <c r="W27" s="82"/>
    </row>
  </sheetData>
  <sortState ref="A5:Z27">
    <sortCondition descending="1" ref="Y5:Y27"/>
  </sortState>
  <mergeCells count="8">
    <mergeCell ref="R2:X2"/>
    <mergeCell ref="D3:F3"/>
    <mergeCell ref="G3:I3"/>
    <mergeCell ref="A1:Q1"/>
    <mergeCell ref="K3:M3"/>
    <mergeCell ref="N3:P3"/>
    <mergeCell ref="D2:J2"/>
    <mergeCell ref="K2:P2"/>
  </mergeCells>
  <pageMargins left="0.7" right="0.7" top="0.75" bottom="0.75" header="0.3" footer="0.3"/>
  <pageSetup scale="54" fitToHeight="0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workbookViewId="0">
      <selection activeCell="Y10" sqref="Y10"/>
    </sheetView>
  </sheetViews>
  <sheetFormatPr defaultRowHeight="15" x14ac:dyDescent="0.25"/>
  <cols>
    <col min="1" max="1" width="11.7109375" style="3" bestFit="1" customWidth="1"/>
    <col min="2" max="2" width="11.140625" style="3" bestFit="1" customWidth="1"/>
    <col min="3" max="3" width="7" style="13" bestFit="1" customWidth="1"/>
    <col min="4" max="4" width="5.42578125" style="3" customWidth="1"/>
    <col min="5" max="5" width="11.7109375" style="3" customWidth="1"/>
    <col min="6" max="6" width="7.5703125" style="13" customWidth="1"/>
    <col min="7" max="7" width="7" style="3" customWidth="1"/>
    <col min="8" max="8" width="11.7109375" style="3" customWidth="1"/>
    <col min="9" max="9" width="7.5703125" style="3" customWidth="1"/>
    <col min="10" max="10" width="7.5703125" style="44" customWidth="1"/>
    <col min="11" max="11" width="7.28515625" style="31" customWidth="1"/>
    <col min="12" max="12" width="11.7109375" style="31" customWidth="1"/>
    <col min="13" max="13" width="7.5703125" style="31" customWidth="1"/>
    <col min="14" max="14" width="7.140625" style="31" customWidth="1"/>
    <col min="15" max="15" width="11.7109375" style="31" customWidth="1"/>
    <col min="16" max="16" width="7.5703125" style="31" customWidth="1"/>
    <col min="17" max="17" width="6.5703125" style="15" customWidth="1"/>
    <col min="18" max="18" width="10" style="3" customWidth="1"/>
    <col min="19" max="19" width="11.7109375" style="3" customWidth="1"/>
    <col min="20" max="20" width="7.5703125" style="3" customWidth="1"/>
    <col min="21" max="23" width="9.140625" style="3" customWidth="1"/>
    <col min="24" max="24" width="9.140625" style="24"/>
    <col min="25" max="25" width="9.140625" style="15"/>
    <col min="26" max="26" width="11.5703125" style="143" bestFit="1" customWidth="1"/>
    <col min="27" max="16384" width="9.140625" style="3"/>
  </cols>
  <sheetData>
    <row r="1" spans="1:26" ht="15.75" x14ac:dyDescent="0.25">
      <c r="A1" s="163" t="s">
        <v>197</v>
      </c>
      <c r="B1" s="163"/>
      <c r="C1" s="163"/>
      <c r="D1" s="163"/>
      <c r="E1" s="163"/>
      <c r="F1" s="163"/>
      <c r="G1" s="163"/>
      <c r="H1" s="163"/>
      <c r="I1" s="163"/>
      <c r="J1" s="45"/>
      <c r="K1" s="32"/>
      <c r="L1" s="32"/>
      <c r="M1" s="32"/>
      <c r="N1" s="32"/>
      <c r="O1" s="32"/>
      <c r="P1" s="32"/>
    </row>
    <row r="2" spans="1:26" x14ac:dyDescent="0.25">
      <c r="D2" s="162" t="s">
        <v>74</v>
      </c>
      <c r="E2" s="162"/>
      <c r="F2" s="162"/>
      <c r="G2" s="162"/>
      <c r="H2" s="162"/>
      <c r="I2" s="162"/>
      <c r="J2" s="162"/>
      <c r="K2" s="161" t="s">
        <v>218</v>
      </c>
      <c r="L2" s="161"/>
      <c r="M2" s="161"/>
      <c r="N2" s="161"/>
      <c r="O2" s="161"/>
      <c r="P2" s="161"/>
      <c r="R2" s="161" t="s">
        <v>386</v>
      </c>
      <c r="S2" s="161"/>
      <c r="T2" s="161"/>
      <c r="U2" s="161"/>
      <c r="V2" s="161"/>
      <c r="W2" s="161"/>
      <c r="X2" s="161"/>
    </row>
    <row r="3" spans="1:26" x14ac:dyDescent="0.25">
      <c r="D3" s="161" t="s">
        <v>73</v>
      </c>
      <c r="E3" s="161"/>
      <c r="F3" s="161"/>
      <c r="G3" s="160" t="s">
        <v>114</v>
      </c>
      <c r="H3" s="160"/>
      <c r="I3" s="160"/>
      <c r="J3" s="46"/>
      <c r="K3" s="161" t="s">
        <v>257</v>
      </c>
      <c r="L3" s="161"/>
      <c r="M3" s="161"/>
      <c r="N3" s="160" t="s">
        <v>255</v>
      </c>
      <c r="O3" s="160"/>
      <c r="P3" s="160"/>
      <c r="R3" s="79" t="s">
        <v>387</v>
      </c>
      <c r="S3" s="79"/>
      <c r="T3" s="76"/>
      <c r="U3" s="83" t="s">
        <v>388</v>
      </c>
      <c r="V3" s="83"/>
      <c r="W3" s="83"/>
      <c r="Y3" s="15" t="s">
        <v>253</v>
      </c>
    </row>
    <row r="4" spans="1:26" s="14" customFormat="1" x14ac:dyDescent="0.25">
      <c r="A4" s="14" t="s">
        <v>32</v>
      </c>
      <c r="B4" s="14" t="s">
        <v>33</v>
      </c>
      <c r="C4" s="14" t="s">
        <v>237</v>
      </c>
      <c r="D4" s="14" t="s">
        <v>72</v>
      </c>
      <c r="E4" s="14" t="s">
        <v>35</v>
      </c>
      <c r="F4" s="14" t="s">
        <v>236</v>
      </c>
      <c r="G4" s="35" t="s">
        <v>72</v>
      </c>
      <c r="H4" s="35" t="s">
        <v>35</v>
      </c>
      <c r="I4" s="35" t="s">
        <v>236</v>
      </c>
      <c r="J4" s="16" t="s">
        <v>240</v>
      </c>
      <c r="K4" s="14" t="s">
        <v>72</v>
      </c>
      <c r="L4" s="14" t="s">
        <v>35</v>
      </c>
      <c r="M4" s="14" t="s">
        <v>236</v>
      </c>
      <c r="N4" s="35" t="s">
        <v>72</v>
      </c>
      <c r="O4" s="35" t="s">
        <v>35</v>
      </c>
      <c r="P4" s="35" t="s">
        <v>236</v>
      </c>
      <c r="Q4" s="16" t="s">
        <v>240</v>
      </c>
      <c r="R4" s="14" t="s">
        <v>72</v>
      </c>
      <c r="S4" s="14" t="s">
        <v>35</v>
      </c>
      <c r="T4" s="14" t="s">
        <v>236</v>
      </c>
      <c r="U4" s="35" t="s">
        <v>72</v>
      </c>
      <c r="V4" s="35" t="s">
        <v>35</v>
      </c>
      <c r="W4" s="35" t="s">
        <v>236</v>
      </c>
      <c r="X4" s="16" t="s">
        <v>240</v>
      </c>
      <c r="Y4" s="16" t="s">
        <v>240</v>
      </c>
      <c r="Z4" s="144" t="s">
        <v>553</v>
      </c>
    </row>
    <row r="5" spans="1:26" x14ac:dyDescent="0.25">
      <c r="A5" s="84" t="s">
        <v>283</v>
      </c>
      <c r="B5" s="84" t="s">
        <v>284</v>
      </c>
      <c r="C5" s="84" t="s">
        <v>238</v>
      </c>
      <c r="D5" s="84"/>
      <c r="E5" s="84"/>
      <c r="F5" s="84"/>
      <c r="G5" s="85"/>
      <c r="H5" s="85"/>
      <c r="I5" s="85"/>
      <c r="J5" s="85"/>
      <c r="K5" s="87">
        <v>49.241</v>
      </c>
      <c r="L5" s="87">
        <v>2</v>
      </c>
      <c r="M5" s="87">
        <v>5</v>
      </c>
      <c r="N5" s="85">
        <v>47.283000000000001</v>
      </c>
      <c r="O5" s="85">
        <v>2</v>
      </c>
      <c r="P5" s="85">
        <v>5</v>
      </c>
      <c r="Q5" s="86">
        <f>M5+P5</f>
        <v>10</v>
      </c>
      <c r="R5" s="84">
        <v>39.863999999999997</v>
      </c>
      <c r="S5" s="84">
        <v>3</v>
      </c>
      <c r="T5" s="84">
        <v>4</v>
      </c>
      <c r="U5" s="85">
        <v>39.54</v>
      </c>
      <c r="V5" s="85">
        <v>2</v>
      </c>
      <c r="W5" s="85">
        <v>5</v>
      </c>
      <c r="X5" s="95">
        <v>9</v>
      </c>
      <c r="Y5" s="86">
        <v>19</v>
      </c>
    </row>
    <row r="6" spans="1:26" x14ac:dyDescent="0.25">
      <c r="A6" s="3" t="s">
        <v>407</v>
      </c>
      <c r="B6" s="5" t="s">
        <v>211</v>
      </c>
      <c r="C6" s="13" t="s">
        <v>238</v>
      </c>
      <c r="D6" s="5"/>
      <c r="G6" s="34"/>
      <c r="H6" s="34"/>
      <c r="I6" s="34"/>
      <c r="J6" s="132"/>
      <c r="K6" s="132"/>
      <c r="L6" s="132"/>
      <c r="M6" s="132"/>
      <c r="N6" s="34"/>
      <c r="O6" s="34"/>
      <c r="P6" s="34"/>
      <c r="R6" s="3">
        <v>32.18</v>
      </c>
      <c r="S6" s="3">
        <v>1</v>
      </c>
      <c r="T6" s="3">
        <v>6</v>
      </c>
      <c r="U6" s="132" t="s">
        <v>469</v>
      </c>
      <c r="V6" s="132">
        <v>1</v>
      </c>
      <c r="W6" s="132">
        <v>6</v>
      </c>
      <c r="X6" s="24">
        <v>12</v>
      </c>
      <c r="Y6" s="15">
        <v>12</v>
      </c>
    </row>
    <row r="7" spans="1:26" x14ac:dyDescent="0.25">
      <c r="A7" s="122" t="s">
        <v>29</v>
      </c>
      <c r="B7" s="122" t="s">
        <v>30</v>
      </c>
      <c r="C7" s="122" t="s">
        <v>238</v>
      </c>
      <c r="D7" s="122"/>
      <c r="E7" s="122"/>
      <c r="F7" s="122"/>
      <c r="G7" s="85">
        <v>25.873000000000001</v>
      </c>
      <c r="H7" s="85">
        <v>1</v>
      </c>
      <c r="I7" s="85">
        <v>6</v>
      </c>
      <c r="J7" s="86">
        <f>F7+I7</f>
        <v>6</v>
      </c>
      <c r="K7" s="87"/>
      <c r="L7" s="87"/>
      <c r="M7" s="87"/>
      <c r="N7" s="85"/>
      <c r="O7" s="85"/>
      <c r="P7" s="85"/>
      <c r="Q7" s="86"/>
      <c r="R7" s="84"/>
      <c r="S7" s="84"/>
      <c r="T7" s="84"/>
      <c r="U7" s="84"/>
      <c r="V7" s="84"/>
      <c r="W7" s="84"/>
      <c r="X7" s="95"/>
      <c r="Y7" s="86">
        <v>6</v>
      </c>
    </row>
    <row r="8" spans="1:26" x14ac:dyDescent="0.25">
      <c r="A8" s="120" t="s">
        <v>317</v>
      </c>
      <c r="B8" s="120" t="s">
        <v>318</v>
      </c>
      <c r="C8" s="120" t="s">
        <v>238</v>
      </c>
      <c r="D8" s="120"/>
      <c r="E8" s="120"/>
      <c r="F8" s="120"/>
      <c r="G8" s="119"/>
      <c r="H8" s="119"/>
      <c r="I8" s="119"/>
      <c r="J8" s="119"/>
      <c r="K8" s="119"/>
      <c r="L8" s="119"/>
      <c r="M8" s="119"/>
      <c r="N8" s="119">
        <v>22.314</v>
      </c>
      <c r="O8" s="119">
        <v>1</v>
      </c>
      <c r="P8" s="119">
        <v>6</v>
      </c>
      <c r="Q8" s="15">
        <f>P8</f>
        <v>6</v>
      </c>
      <c r="R8" s="120"/>
      <c r="S8" s="120"/>
      <c r="T8" s="120"/>
      <c r="U8" s="119"/>
      <c r="V8" s="119"/>
      <c r="W8" s="119"/>
      <c r="Y8" s="15">
        <v>6</v>
      </c>
    </row>
    <row r="9" spans="1:26" x14ac:dyDescent="0.25">
      <c r="A9" s="84" t="s">
        <v>29</v>
      </c>
      <c r="B9" s="84" t="s">
        <v>30</v>
      </c>
      <c r="C9" s="84" t="s">
        <v>238</v>
      </c>
      <c r="D9" s="84"/>
      <c r="E9" s="84"/>
      <c r="F9" s="84"/>
      <c r="G9" s="85">
        <v>29.558</v>
      </c>
      <c r="H9" s="85">
        <v>2</v>
      </c>
      <c r="I9" s="85">
        <v>5</v>
      </c>
      <c r="J9" s="86">
        <f>F9+I9</f>
        <v>5</v>
      </c>
      <c r="K9" s="87"/>
      <c r="L9" s="87"/>
      <c r="M9" s="87"/>
      <c r="N9" s="85"/>
      <c r="O9" s="85"/>
      <c r="P9" s="85"/>
      <c r="Q9" s="86"/>
      <c r="R9" s="84"/>
      <c r="S9" s="84"/>
      <c r="T9" s="84"/>
      <c r="U9" s="84"/>
      <c r="V9" s="84"/>
      <c r="W9" s="84"/>
      <c r="X9" s="95"/>
      <c r="Y9" s="86">
        <v>5</v>
      </c>
    </row>
    <row r="10" spans="1:26" x14ac:dyDescent="0.25">
      <c r="A10" s="133" t="s">
        <v>328</v>
      </c>
      <c r="B10" s="133" t="s">
        <v>410</v>
      </c>
      <c r="C10" s="133" t="s">
        <v>238</v>
      </c>
      <c r="D10" s="133"/>
      <c r="E10" s="133"/>
      <c r="F10" s="133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R10" s="133">
        <v>78.537999999999997</v>
      </c>
      <c r="S10" s="133">
        <v>4</v>
      </c>
      <c r="T10" s="133">
        <v>3</v>
      </c>
      <c r="U10" s="132"/>
      <c r="V10" s="132"/>
      <c r="W10" s="132"/>
      <c r="X10" s="24">
        <v>3</v>
      </c>
      <c r="Y10" s="15">
        <v>3</v>
      </c>
    </row>
    <row r="11" spans="1:26" x14ac:dyDescent="0.25">
      <c r="A11" s="133" t="s">
        <v>328</v>
      </c>
      <c r="B11" s="133" t="s">
        <v>549</v>
      </c>
      <c r="C11" s="133" t="s">
        <v>238</v>
      </c>
      <c r="D11" s="133"/>
      <c r="E11" s="133"/>
      <c r="F11" s="133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R11" s="133"/>
      <c r="S11" s="133"/>
      <c r="T11" s="133"/>
      <c r="U11" s="132">
        <v>50.774000000000001</v>
      </c>
      <c r="V11" s="132"/>
      <c r="W11" s="132"/>
      <c r="Y11" s="15">
        <v>0</v>
      </c>
    </row>
    <row r="12" spans="1:26" x14ac:dyDescent="0.25">
      <c r="A12" s="3" t="s">
        <v>281</v>
      </c>
      <c r="B12" s="3" t="s">
        <v>282</v>
      </c>
      <c r="C12" s="13" t="s">
        <v>239</v>
      </c>
      <c r="G12" s="34"/>
      <c r="H12" s="34"/>
      <c r="I12" s="34"/>
      <c r="J12" s="46"/>
      <c r="K12" s="50">
        <v>28.704999999999998</v>
      </c>
      <c r="L12" s="50">
        <v>1</v>
      </c>
      <c r="M12" s="50"/>
      <c r="N12" s="34"/>
      <c r="O12" s="34"/>
      <c r="P12" s="34"/>
      <c r="U12" s="133"/>
      <c r="V12" s="133"/>
      <c r="W12" s="133"/>
    </row>
    <row r="13" spans="1:26" x14ac:dyDescent="0.25">
      <c r="A13" s="3" t="s">
        <v>408</v>
      </c>
      <c r="B13" s="3" t="s">
        <v>409</v>
      </c>
      <c r="C13" s="13" t="s">
        <v>239</v>
      </c>
      <c r="G13" s="34"/>
      <c r="H13" s="34"/>
      <c r="I13" s="34"/>
      <c r="J13" s="46"/>
      <c r="K13" s="34"/>
      <c r="L13" s="34"/>
      <c r="M13" s="34"/>
      <c r="N13" s="34"/>
      <c r="O13" s="34"/>
      <c r="P13" s="34"/>
      <c r="R13" s="3">
        <v>34.127000000000002</v>
      </c>
      <c r="S13" s="3">
        <v>2</v>
      </c>
      <c r="U13" s="78"/>
      <c r="V13" s="78"/>
      <c r="W13" s="78"/>
    </row>
    <row r="14" spans="1:26" x14ac:dyDescent="0.25">
      <c r="A14" s="3" t="s">
        <v>470</v>
      </c>
      <c r="B14" s="3" t="s">
        <v>471</v>
      </c>
      <c r="C14" s="13" t="s">
        <v>239</v>
      </c>
      <c r="G14" s="34"/>
      <c r="H14" s="34"/>
      <c r="I14" s="34"/>
      <c r="J14" s="46"/>
      <c r="K14" s="34"/>
      <c r="L14" s="34"/>
      <c r="M14" s="34"/>
      <c r="N14" s="34"/>
      <c r="O14" s="34"/>
      <c r="P14" s="34"/>
      <c r="U14" s="78">
        <v>49.859000000000002</v>
      </c>
      <c r="V14" s="78">
        <v>3</v>
      </c>
      <c r="W14" s="78"/>
    </row>
    <row r="15" spans="1:26" x14ac:dyDescent="0.25">
      <c r="G15" s="34"/>
      <c r="H15" s="34"/>
      <c r="I15" s="34"/>
      <c r="J15" s="46"/>
      <c r="K15" s="34"/>
      <c r="L15" s="34"/>
      <c r="M15" s="34"/>
      <c r="N15" s="34"/>
      <c r="O15" s="34"/>
      <c r="P15" s="34"/>
      <c r="U15" s="78"/>
      <c r="V15" s="78"/>
      <c r="W15" s="78"/>
    </row>
    <row r="16" spans="1:26" x14ac:dyDescent="0.25">
      <c r="G16" s="34"/>
      <c r="H16" s="34"/>
      <c r="I16" s="34"/>
      <c r="J16" s="46"/>
      <c r="K16" s="34"/>
      <c r="L16" s="34"/>
      <c r="M16" s="34"/>
      <c r="N16" s="34"/>
      <c r="O16" s="34"/>
      <c r="P16" s="34"/>
    </row>
    <row r="17" spans="7:16" x14ac:dyDescent="0.25">
      <c r="G17" s="34"/>
      <c r="H17" s="34"/>
      <c r="I17" s="34"/>
      <c r="J17" s="46"/>
      <c r="K17" s="34"/>
      <c r="L17" s="34"/>
      <c r="M17" s="34"/>
      <c r="N17" s="34"/>
      <c r="O17" s="34"/>
      <c r="P17" s="34"/>
    </row>
  </sheetData>
  <sortState ref="A5:Z15">
    <sortCondition descending="1" ref="Y5:Y15"/>
  </sortState>
  <mergeCells count="8">
    <mergeCell ref="R2:X2"/>
    <mergeCell ref="K3:M3"/>
    <mergeCell ref="N3:P3"/>
    <mergeCell ref="A1:I1"/>
    <mergeCell ref="D3:F3"/>
    <mergeCell ref="G3:I3"/>
    <mergeCell ref="D2:J2"/>
    <mergeCell ref="K2:P2"/>
  </mergeCells>
  <pageMargins left="0.7" right="0.7" top="0.75" bottom="0.75" header="0.3" footer="0.3"/>
  <pageSetup scale="5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workbookViewId="0">
      <selection activeCell="G16" sqref="G16"/>
    </sheetView>
  </sheetViews>
  <sheetFormatPr defaultRowHeight="15" x14ac:dyDescent="0.25"/>
  <cols>
    <col min="1" max="1" width="11.5703125" style="3" bestFit="1" customWidth="1"/>
    <col min="2" max="2" width="11" style="3" bestFit="1" customWidth="1"/>
    <col min="3" max="3" width="6.7109375" style="5" bestFit="1" customWidth="1"/>
    <col min="4" max="4" width="11.5703125" style="3" customWidth="1"/>
    <col min="5" max="5" width="7.5703125" style="3" bestFit="1" customWidth="1"/>
    <col min="6" max="6" width="11.5703125" style="3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bestFit="1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24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20" x14ac:dyDescent="0.25">
      <c r="C2" s="22"/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22"/>
      <c r="N2" s="161" t="s">
        <v>386</v>
      </c>
      <c r="O2" s="161"/>
      <c r="P2" s="161"/>
      <c r="Q2" s="161"/>
      <c r="R2" s="28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x14ac:dyDescent="0.25">
      <c r="A4" s="2" t="s">
        <v>32</v>
      </c>
      <c r="B4" s="2" t="s">
        <v>33</v>
      </c>
      <c r="C4" s="2" t="s">
        <v>237</v>
      </c>
      <c r="D4" s="2" t="s">
        <v>35</v>
      </c>
      <c r="E4" s="2" t="s">
        <v>236</v>
      </c>
      <c r="F4" s="33" t="s">
        <v>35</v>
      </c>
      <c r="G4" s="33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116</v>
      </c>
      <c r="B5" s="84" t="s">
        <v>117</v>
      </c>
      <c r="C5" s="84" t="s">
        <v>238</v>
      </c>
      <c r="D5" s="84">
        <v>1</v>
      </c>
      <c r="E5" s="84">
        <v>6</v>
      </c>
      <c r="F5" s="85">
        <v>2</v>
      </c>
      <c r="G5" s="85">
        <v>5</v>
      </c>
      <c r="H5" s="86">
        <f>E5+G5</f>
        <v>11</v>
      </c>
      <c r="I5" s="87"/>
      <c r="J5" s="87"/>
      <c r="K5" s="85"/>
      <c r="L5" s="85"/>
      <c r="M5" s="86"/>
      <c r="N5" s="84">
        <v>1</v>
      </c>
      <c r="O5" s="84">
        <v>6</v>
      </c>
      <c r="P5" s="85">
        <v>1</v>
      </c>
      <c r="Q5" s="85">
        <v>6</v>
      </c>
      <c r="R5" s="95">
        <v>12</v>
      </c>
      <c r="S5" s="86">
        <f>11+12</f>
        <v>23</v>
      </c>
    </row>
    <row r="6" spans="1:20" x14ac:dyDescent="0.25">
      <c r="A6" s="84" t="s">
        <v>77</v>
      </c>
      <c r="B6" s="84" t="s">
        <v>78</v>
      </c>
      <c r="C6" s="84" t="s">
        <v>238</v>
      </c>
      <c r="D6" s="84">
        <v>3</v>
      </c>
      <c r="E6" s="84">
        <v>4</v>
      </c>
      <c r="F6" s="85">
        <v>3</v>
      </c>
      <c r="G6" s="85">
        <v>4</v>
      </c>
      <c r="H6" s="86">
        <f>E6+G6</f>
        <v>8</v>
      </c>
      <c r="I6" s="87">
        <v>3</v>
      </c>
      <c r="J6" s="87">
        <v>4</v>
      </c>
      <c r="K6" s="85">
        <v>2</v>
      </c>
      <c r="L6" s="85">
        <v>5</v>
      </c>
      <c r="M6" s="86">
        <f>J6+L6</f>
        <v>9</v>
      </c>
      <c r="N6" s="84"/>
      <c r="O6" s="84"/>
      <c r="P6" s="85">
        <v>2</v>
      </c>
      <c r="Q6" s="85">
        <v>5</v>
      </c>
      <c r="R6" s="95">
        <v>5</v>
      </c>
      <c r="S6" s="86">
        <f>8+9+5</f>
        <v>22</v>
      </c>
    </row>
    <row r="7" spans="1:20" x14ac:dyDescent="0.25">
      <c r="A7" s="84" t="s">
        <v>21</v>
      </c>
      <c r="B7" s="84" t="s">
        <v>31</v>
      </c>
      <c r="C7" s="84" t="s">
        <v>238</v>
      </c>
      <c r="D7" s="84">
        <v>2</v>
      </c>
      <c r="E7" s="84">
        <v>5</v>
      </c>
      <c r="F7" s="85">
        <v>1</v>
      </c>
      <c r="G7" s="85">
        <v>6</v>
      </c>
      <c r="H7" s="86">
        <f>E7+G7</f>
        <v>11</v>
      </c>
      <c r="I7" s="87" t="s">
        <v>346</v>
      </c>
      <c r="J7" s="87"/>
      <c r="K7" s="85">
        <v>1</v>
      </c>
      <c r="L7" s="85">
        <v>6</v>
      </c>
      <c r="M7" s="86">
        <f>L7</f>
        <v>6</v>
      </c>
      <c r="N7" s="84"/>
      <c r="O7" s="84"/>
      <c r="P7" s="85"/>
      <c r="Q7" s="85"/>
      <c r="R7" s="95"/>
      <c r="S7" s="86">
        <f>11+6</f>
        <v>17</v>
      </c>
    </row>
    <row r="8" spans="1:20" x14ac:dyDescent="0.25">
      <c r="A8" s="84" t="s">
        <v>118</v>
      </c>
      <c r="B8" s="84" t="s">
        <v>119</v>
      </c>
      <c r="C8" s="84" t="s">
        <v>238</v>
      </c>
      <c r="D8" s="84">
        <v>5</v>
      </c>
      <c r="E8" s="84">
        <v>2</v>
      </c>
      <c r="F8" s="85">
        <v>4</v>
      </c>
      <c r="G8" s="85">
        <v>3</v>
      </c>
      <c r="H8" s="86">
        <f>E8+G8</f>
        <v>5</v>
      </c>
      <c r="I8" s="87">
        <v>4</v>
      </c>
      <c r="J8" s="87">
        <v>3</v>
      </c>
      <c r="K8" s="85">
        <v>3</v>
      </c>
      <c r="L8" s="85">
        <v>4</v>
      </c>
      <c r="M8" s="86">
        <v>7</v>
      </c>
      <c r="N8" s="84" t="s">
        <v>346</v>
      </c>
      <c r="O8" s="84"/>
      <c r="P8" s="85">
        <v>5</v>
      </c>
      <c r="Q8" s="85">
        <v>2</v>
      </c>
      <c r="R8" s="95">
        <v>2</v>
      </c>
      <c r="S8" s="86">
        <v>14</v>
      </c>
    </row>
    <row r="9" spans="1:20" s="42" customFormat="1" x14ac:dyDescent="0.25">
      <c r="A9" s="84" t="s">
        <v>9</v>
      </c>
      <c r="B9" s="84" t="s">
        <v>8</v>
      </c>
      <c r="C9" s="84" t="s">
        <v>238</v>
      </c>
      <c r="D9" s="84">
        <v>4</v>
      </c>
      <c r="E9" s="84">
        <v>3</v>
      </c>
      <c r="F9" s="85"/>
      <c r="G9" s="85"/>
      <c r="H9" s="86">
        <f>E9+G9</f>
        <v>3</v>
      </c>
      <c r="I9" s="87">
        <v>2</v>
      </c>
      <c r="J9" s="87"/>
      <c r="K9" s="85">
        <v>4</v>
      </c>
      <c r="L9" s="85">
        <v>3</v>
      </c>
      <c r="M9" s="86">
        <v>3</v>
      </c>
      <c r="N9" s="84">
        <v>3</v>
      </c>
      <c r="O9" s="84">
        <v>4</v>
      </c>
      <c r="P9" s="85">
        <v>3</v>
      </c>
      <c r="Q9" s="85">
        <v>4</v>
      </c>
      <c r="R9" s="95">
        <v>8</v>
      </c>
      <c r="S9" s="86">
        <v>14</v>
      </c>
      <c r="T9" s="143"/>
    </row>
    <row r="10" spans="1:20" x14ac:dyDescent="0.25">
      <c r="A10" s="133" t="s">
        <v>3</v>
      </c>
      <c r="B10" s="133" t="s">
        <v>339</v>
      </c>
      <c r="C10" s="133" t="s">
        <v>238</v>
      </c>
      <c r="D10" s="133"/>
      <c r="E10" s="133"/>
      <c r="F10" s="133"/>
      <c r="G10" s="133"/>
      <c r="H10" s="133"/>
      <c r="I10" s="50">
        <v>1</v>
      </c>
      <c r="J10" s="50">
        <v>6</v>
      </c>
      <c r="K10" s="133"/>
      <c r="L10" s="133"/>
      <c r="M10" s="15">
        <v>6</v>
      </c>
      <c r="N10" s="133">
        <v>5</v>
      </c>
      <c r="O10" s="133">
        <v>2</v>
      </c>
      <c r="P10" s="132"/>
      <c r="Q10" s="132"/>
      <c r="R10" s="24">
        <v>2</v>
      </c>
      <c r="S10" s="15">
        <v>8</v>
      </c>
    </row>
    <row r="11" spans="1:20" x14ac:dyDescent="0.25">
      <c r="A11" s="84" t="s">
        <v>147</v>
      </c>
      <c r="B11" s="84" t="s">
        <v>119</v>
      </c>
      <c r="C11" s="84" t="s">
        <v>238</v>
      </c>
      <c r="D11" s="84"/>
      <c r="E11" s="84"/>
      <c r="F11" s="85">
        <v>5</v>
      </c>
      <c r="G11" s="85">
        <v>2</v>
      </c>
      <c r="H11" s="86">
        <f>E11+G11</f>
        <v>2</v>
      </c>
      <c r="I11" s="87" t="s">
        <v>346</v>
      </c>
      <c r="J11" s="87"/>
      <c r="K11" s="85" t="s">
        <v>346</v>
      </c>
      <c r="L11" s="85"/>
      <c r="M11" s="86"/>
      <c r="N11" s="84">
        <v>4</v>
      </c>
      <c r="O11" s="84">
        <v>3</v>
      </c>
      <c r="P11" s="85">
        <v>4</v>
      </c>
      <c r="Q11" s="85">
        <v>3</v>
      </c>
      <c r="R11" s="95">
        <v>6</v>
      </c>
      <c r="S11" s="86">
        <v>8</v>
      </c>
    </row>
    <row r="12" spans="1:20" x14ac:dyDescent="0.25">
      <c r="A12" s="133" t="s">
        <v>88</v>
      </c>
      <c r="B12" s="133" t="s">
        <v>338</v>
      </c>
      <c r="C12" s="133" t="s">
        <v>238</v>
      </c>
      <c r="D12" s="133"/>
      <c r="E12" s="133"/>
      <c r="F12" s="132"/>
      <c r="G12" s="132"/>
      <c r="H12" s="132"/>
      <c r="I12" s="50">
        <v>5</v>
      </c>
      <c r="J12" s="50">
        <v>2</v>
      </c>
      <c r="K12" s="132">
        <v>5</v>
      </c>
      <c r="L12" s="132">
        <v>2</v>
      </c>
      <c r="M12" s="15">
        <f>J12+L12</f>
        <v>4</v>
      </c>
      <c r="N12" s="133"/>
      <c r="O12" s="133"/>
      <c r="P12" s="132"/>
      <c r="Q12" s="132"/>
      <c r="S12" s="94">
        <v>4</v>
      </c>
    </row>
    <row r="13" spans="1:20" x14ac:dyDescent="0.25">
      <c r="A13" s="133" t="s">
        <v>340</v>
      </c>
      <c r="B13" s="133" t="s">
        <v>341</v>
      </c>
      <c r="C13" s="133" t="s">
        <v>239</v>
      </c>
      <c r="D13" s="133"/>
      <c r="E13" s="133"/>
      <c r="F13" s="133"/>
      <c r="G13" s="133"/>
      <c r="H13" s="133"/>
      <c r="I13" s="133" t="s">
        <v>346</v>
      </c>
      <c r="J13" s="133"/>
      <c r="K13" s="133"/>
      <c r="L13" s="133"/>
      <c r="N13" s="133"/>
      <c r="O13" s="133"/>
      <c r="P13" s="132"/>
      <c r="Q13" s="132"/>
    </row>
    <row r="14" spans="1:20" x14ac:dyDescent="0.25">
      <c r="A14" s="3" t="s">
        <v>494</v>
      </c>
      <c r="B14" s="3" t="s">
        <v>495</v>
      </c>
      <c r="C14" s="5" t="s">
        <v>239</v>
      </c>
      <c r="N14" s="3" t="s">
        <v>346</v>
      </c>
      <c r="P14" s="82"/>
      <c r="Q14" s="82"/>
    </row>
    <row r="15" spans="1:20" x14ac:dyDescent="0.25">
      <c r="A15" s="3" t="s">
        <v>496</v>
      </c>
      <c r="B15" s="3" t="s">
        <v>492</v>
      </c>
      <c r="C15" s="5" t="s">
        <v>239</v>
      </c>
      <c r="N15" s="3">
        <v>2</v>
      </c>
      <c r="P15" s="82"/>
      <c r="Q15" s="82"/>
    </row>
    <row r="16" spans="1:20" x14ac:dyDescent="0.25">
      <c r="P16" s="82"/>
      <c r="Q16" s="82"/>
    </row>
  </sheetData>
  <sortState ref="A5:T15">
    <sortCondition descending="1" ref="S5:S15"/>
  </sortState>
  <mergeCells count="10">
    <mergeCell ref="A1:R1"/>
    <mergeCell ref="N2:Q2"/>
    <mergeCell ref="N3:O3"/>
    <mergeCell ref="P3:Q3"/>
    <mergeCell ref="D3:E3"/>
    <mergeCell ref="F3:G3"/>
    <mergeCell ref="I3:J3"/>
    <mergeCell ref="K3:L3"/>
    <mergeCell ref="D2:G2"/>
    <mergeCell ref="I2:L2"/>
  </mergeCells>
  <pageMargins left="0.7" right="0.7" top="0.75" bottom="0.75" header="0.3" footer="0.3"/>
  <pageSetup scale="60" fitToHeight="0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opLeftCell="Q4" workbookViewId="0">
      <selection activeCell="W21" sqref="W21"/>
    </sheetView>
  </sheetViews>
  <sheetFormatPr defaultRowHeight="15" x14ac:dyDescent="0.25"/>
  <cols>
    <col min="1" max="1" width="14.140625" bestFit="1" customWidth="1"/>
    <col min="2" max="2" width="11.140625" bestFit="1" customWidth="1"/>
    <col min="3" max="3" width="7" style="62" bestFit="1" customWidth="1"/>
    <col min="4" max="4" width="6.5703125" customWidth="1"/>
    <col min="5" max="5" width="11.7109375" customWidth="1"/>
    <col min="6" max="7" width="7.5703125" customWidth="1"/>
    <col min="8" max="8" width="11.7109375" customWidth="1"/>
    <col min="9" max="10" width="7.5703125" customWidth="1"/>
    <col min="11" max="11" width="7" customWidth="1"/>
    <col min="12" max="12" width="11.7109375" customWidth="1"/>
    <col min="13" max="13" width="7.5703125" customWidth="1"/>
    <col min="14" max="14" width="9.42578125" customWidth="1"/>
    <col min="15" max="15" width="11.7109375" customWidth="1"/>
    <col min="16" max="16" width="7.5703125" customWidth="1"/>
    <col min="17" max="17" width="6.5703125" style="25" customWidth="1"/>
    <col min="18" max="18" width="9.140625" customWidth="1"/>
    <col min="19" max="19" width="11.7109375" customWidth="1"/>
    <col min="20" max="22" width="9.140625" customWidth="1"/>
    <col min="23" max="23" width="9.28515625" customWidth="1"/>
    <col min="25" max="25" width="9.140625" style="15"/>
    <col min="26" max="26" width="11.5703125" style="143" bestFit="1" customWidth="1"/>
  </cols>
  <sheetData>
    <row r="1" spans="1:26" ht="15.75" x14ac:dyDescent="0.25">
      <c r="A1" s="163" t="s">
        <v>198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26" s="1" customFormat="1" x14ac:dyDescent="0.25">
      <c r="C2" s="62"/>
      <c r="D2" s="162" t="s">
        <v>74</v>
      </c>
      <c r="E2" s="162"/>
      <c r="F2" s="162"/>
      <c r="G2" s="162"/>
      <c r="H2" s="162"/>
      <c r="I2" s="162"/>
      <c r="J2" s="162"/>
      <c r="K2" s="161" t="s">
        <v>218</v>
      </c>
      <c r="L2" s="161"/>
      <c r="M2" s="161"/>
      <c r="N2" s="161"/>
      <c r="O2" s="161"/>
      <c r="P2" s="161"/>
      <c r="Q2" s="28"/>
      <c r="R2" s="161" t="s">
        <v>386</v>
      </c>
      <c r="S2" s="161"/>
      <c r="T2" s="161"/>
      <c r="U2" s="161"/>
      <c r="V2" s="161"/>
      <c r="W2" s="161"/>
      <c r="X2" s="161"/>
      <c r="Y2" s="15"/>
      <c r="Z2" s="143"/>
    </row>
    <row r="3" spans="1:26" s="1" customFormat="1" x14ac:dyDescent="0.25">
      <c r="C3" s="62"/>
      <c r="D3" s="162" t="s">
        <v>73</v>
      </c>
      <c r="E3" s="162"/>
      <c r="F3" s="162"/>
      <c r="G3" s="160" t="s">
        <v>114</v>
      </c>
      <c r="H3" s="160"/>
      <c r="I3" s="160"/>
      <c r="J3" s="46"/>
      <c r="K3" s="161" t="s">
        <v>257</v>
      </c>
      <c r="L3" s="161"/>
      <c r="M3" s="161"/>
      <c r="N3" s="160" t="s">
        <v>255</v>
      </c>
      <c r="O3" s="160"/>
      <c r="P3" s="160"/>
      <c r="Q3" s="28"/>
      <c r="R3" s="79" t="s">
        <v>387</v>
      </c>
      <c r="S3" s="79"/>
      <c r="T3" s="76"/>
      <c r="U3" s="83" t="s">
        <v>388</v>
      </c>
      <c r="V3" s="83"/>
      <c r="W3" s="83"/>
      <c r="X3" s="76"/>
      <c r="Y3" s="15" t="s">
        <v>253</v>
      </c>
      <c r="Z3" s="143"/>
    </row>
    <row r="4" spans="1:26" s="14" customFormat="1" x14ac:dyDescent="0.25">
      <c r="A4" s="14" t="s">
        <v>32</v>
      </c>
      <c r="B4" s="14" t="s">
        <v>33</v>
      </c>
      <c r="C4" s="14" t="s">
        <v>237</v>
      </c>
      <c r="D4" s="14" t="s">
        <v>72</v>
      </c>
      <c r="E4" s="14" t="s">
        <v>35</v>
      </c>
      <c r="F4" s="14" t="s">
        <v>236</v>
      </c>
      <c r="G4" s="35" t="s">
        <v>72</v>
      </c>
      <c r="H4" s="35" t="s">
        <v>35</v>
      </c>
      <c r="I4" s="35" t="s">
        <v>236</v>
      </c>
      <c r="J4" s="16" t="s">
        <v>240</v>
      </c>
      <c r="K4" s="14" t="s">
        <v>72</v>
      </c>
      <c r="L4" s="14" t="s">
        <v>35</v>
      </c>
      <c r="M4" s="14" t="s">
        <v>236</v>
      </c>
      <c r="N4" s="35" t="s">
        <v>72</v>
      </c>
      <c r="O4" s="35" t="s">
        <v>35</v>
      </c>
      <c r="P4" s="35" t="s">
        <v>236</v>
      </c>
      <c r="Q4" s="16" t="s">
        <v>240</v>
      </c>
      <c r="R4" s="14" t="s">
        <v>72</v>
      </c>
      <c r="S4" s="14" t="s">
        <v>35</v>
      </c>
      <c r="T4" s="14" t="s">
        <v>236</v>
      </c>
      <c r="U4" s="35" t="s">
        <v>72</v>
      </c>
      <c r="V4" s="35" t="s">
        <v>35</v>
      </c>
      <c r="W4" s="35" t="s">
        <v>236</v>
      </c>
      <c r="X4" s="16" t="s">
        <v>240</v>
      </c>
      <c r="Y4" s="16" t="s">
        <v>240</v>
      </c>
      <c r="Z4" s="144" t="s">
        <v>553</v>
      </c>
    </row>
    <row r="5" spans="1:26" s="1" customFormat="1" x14ac:dyDescent="0.25">
      <c r="A5" s="84" t="s">
        <v>61</v>
      </c>
      <c r="B5" s="84" t="s">
        <v>62</v>
      </c>
      <c r="C5" s="84" t="s">
        <v>238</v>
      </c>
      <c r="D5" s="90">
        <v>22.620999999999999</v>
      </c>
      <c r="E5" s="84">
        <v>3</v>
      </c>
      <c r="F5" s="84">
        <v>4</v>
      </c>
      <c r="G5" s="85">
        <v>22.001999999999999</v>
      </c>
      <c r="H5" s="85">
        <v>2</v>
      </c>
      <c r="I5" s="85">
        <v>5</v>
      </c>
      <c r="J5" s="95">
        <f t="shared" ref="J5:J10" si="0">F5+I5</f>
        <v>9</v>
      </c>
      <c r="K5" s="87">
        <v>20.029</v>
      </c>
      <c r="L5" s="87">
        <v>1</v>
      </c>
      <c r="M5" s="87">
        <v>6</v>
      </c>
      <c r="N5" s="85">
        <v>20.866</v>
      </c>
      <c r="O5" s="85">
        <v>1</v>
      </c>
      <c r="P5" s="85">
        <v>6</v>
      </c>
      <c r="Q5" s="95">
        <f>M5+P5</f>
        <v>12</v>
      </c>
      <c r="R5" s="87">
        <v>24.507999999999999</v>
      </c>
      <c r="S5" s="87">
        <v>3</v>
      </c>
      <c r="T5" s="87">
        <v>4</v>
      </c>
      <c r="U5" s="85">
        <v>23.152000000000001</v>
      </c>
      <c r="V5" s="85">
        <v>1</v>
      </c>
      <c r="W5" s="85">
        <v>6</v>
      </c>
      <c r="X5" s="95">
        <v>10</v>
      </c>
      <c r="Y5" s="86">
        <f>9+12+10</f>
        <v>31</v>
      </c>
      <c r="Z5" s="143"/>
    </row>
    <row r="6" spans="1:26" s="1" customFormat="1" x14ac:dyDescent="0.25">
      <c r="A6" s="5" t="s">
        <v>15</v>
      </c>
      <c r="B6" s="5" t="s">
        <v>76</v>
      </c>
      <c r="C6" s="62" t="s">
        <v>238</v>
      </c>
      <c r="D6" s="4">
        <v>21.756</v>
      </c>
      <c r="E6" s="133">
        <v>2</v>
      </c>
      <c r="F6" s="133">
        <v>5</v>
      </c>
      <c r="G6" s="132">
        <v>21.388000000000002</v>
      </c>
      <c r="H6" s="132">
        <v>1</v>
      </c>
      <c r="I6" s="132">
        <v>6</v>
      </c>
      <c r="J6" s="24">
        <f t="shared" si="0"/>
        <v>11</v>
      </c>
      <c r="K6" s="50"/>
      <c r="L6" s="50"/>
      <c r="M6" s="50"/>
      <c r="N6" s="132"/>
      <c r="O6" s="132"/>
      <c r="P6" s="132"/>
      <c r="Q6" s="24"/>
      <c r="R6" s="133">
        <v>19.010999999999999</v>
      </c>
      <c r="S6" s="133">
        <v>1</v>
      </c>
      <c r="T6" s="133">
        <v>6</v>
      </c>
      <c r="U6" s="132"/>
      <c r="V6" s="132"/>
      <c r="W6" s="132"/>
      <c r="X6" s="24">
        <v>6</v>
      </c>
      <c r="Y6" s="15">
        <v>17</v>
      </c>
      <c r="Z6" s="143"/>
    </row>
    <row r="7" spans="1:26" s="1" customFormat="1" x14ac:dyDescent="0.25">
      <c r="A7" s="84" t="s">
        <v>56</v>
      </c>
      <c r="B7" s="84" t="s">
        <v>57</v>
      </c>
      <c r="C7" s="84" t="s">
        <v>238</v>
      </c>
      <c r="D7" s="90">
        <v>25.777000000000001</v>
      </c>
      <c r="E7" s="84">
        <v>5</v>
      </c>
      <c r="F7" s="84">
        <v>2</v>
      </c>
      <c r="G7" s="85"/>
      <c r="H7" s="85"/>
      <c r="I7" s="85"/>
      <c r="J7" s="95">
        <f t="shared" si="0"/>
        <v>2</v>
      </c>
      <c r="K7" s="87">
        <v>27.376000000000001</v>
      </c>
      <c r="L7" s="87">
        <v>2</v>
      </c>
      <c r="M7" s="87">
        <v>5</v>
      </c>
      <c r="N7" s="85">
        <v>23.155999999999999</v>
      </c>
      <c r="O7" s="85">
        <v>3</v>
      </c>
      <c r="P7" s="85">
        <v>4</v>
      </c>
      <c r="Q7" s="95">
        <f>M7+P7</f>
        <v>9</v>
      </c>
      <c r="R7" s="84">
        <v>22.559000000000001</v>
      </c>
      <c r="S7" s="84">
        <v>2</v>
      </c>
      <c r="T7" s="84">
        <v>5</v>
      </c>
      <c r="U7" s="85"/>
      <c r="V7" s="85"/>
      <c r="W7" s="85"/>
      <c r="X7" s="95">
        <v>5</v>
      </c>
      <c r="Y7" s="86">
        <f>2+9+5</f>
        <v>16</v>
      </c>
      <c r="Z7" s="143"/>
    </row>
    <row r="8" spans="1:26" s="1" customFormat="1" x14ac:dyDescent="0.25">
      <c r="A8" s="84" t="s">
        <v>75</v>
      </c>
      <c r="B8" s="84" t="s">
        <v>46</v>
      </c>
      <c r="C8" s="84" t="s">
        <v>238</v>
      </c>
      <c r="D8" s="90">
        <v>20.884</v>
      </c>
      <c r="E8" s="84">
        <v>1</v>
      </c>
      <c r="F8" s="84">
        <v>6</v>
      </c>
      <c r="G8" s="85"/>
      <c r="H8" s="85"/>
      <c r="I8" s="85"/>
      <c r="J8" s="95">
        <f t="shared" si="0"/>
        <v>6</v>
      </c>
      <c r="K8" s="87" t="s">
        <v>71</v>
      </c>
      <c r="L8" s="87"/>
      <c r="M8" s="87"/>
      <c r="N8" s="85">
        <v>22.632999999999999</v>
      </c>
      <c r="O8" s="85">
        <v>2</v>
      </c>
      <c r="P8" s="85">
        <v>5</v>
      </c>
      <c r="Q8" s="95">
        <f>M8+P8</f>
        <v>5</v>
      </c>
      <c r="R8" s="96"/>
      <c r="S8" s="96"/>
      <c r="T8" s="96"/>
      <c r="U8" s="97">
        <v>35.011000000000003</v>
      </c>
      <c r="V8" s="97"/>
      <c r="W8" s="85"/>
      <c r="X8" s="95"/>
      <c r="Y8" s="86">
        <v>11</v>
      </c>
      <c r="Z8" s="143"/>
    </row>
    <row r="9" spans="1:26" s="1" customFormat="1" x14ac:dyDescent="0.25">
      <c r="A9" s="133" t="s">
        <v>79</v>
      </c>
      <c r="B9" s="133" t="s">
        <v>80</v>
      </c>
      <c r="C9" s="133" t="s">
        <v>238</v>
      </c>
      <c r="D9" s="4">
        <v>91.924000000000007</v>
      </c>
      <c r="E9" s="133"/>
      <c r="F9" s="133"/>
      <c r="G9" s="132"/>
      <c r="H9" s="132"/>
      <c r="I9" s="132"/>
      <c r="J9" s="24">
        <f t="shared" si="0"/>
        <v>0</v>
      </c>
      <c r="K9" s="51">
        <v>57.072000000000003</v>
      </c>
      <c r="L9" s="50">
        <v>1</v>
      </c>
      <c r="M9" s="50">
        <v>6</v>
      </c>
      <c r="N9" s="132"/>
      <c r="O9" s="132"/>
      <c r="P9" s="132"/>
      <c r="Q9" s="24">
        <f>M9</f>
        <v>6</v>
      </c>
      <c r="R9" s="133"/>
      <c r="S9" s="133"/>
      <c r="T9" s="133"/>
      <c r="U9" s="132"/>
      <c r="V9" s="132"/>
      <c r="W9" s="132"/>
      <c r="X9" s="24"/>
      <c r="Y9" s="15">
        <v>6</v>
      </c>
      <c r="Z9" s="143"/>
    </row>
    <row r="10" spans="1:26" s="1" customFormat="1" x14ac:dyDescent="0.25">
      <c r="A10" s="84" t="s">
        <v>267</v>
      </c>
      <c r="B10" s="84" t="s">
        <v>4</v>
      </c>
      <c r="C10" s="84" t="s">
        <v>238</v>
      </c>
      <c r="D10" s="90">
        <v>32.776000000000003</v>
      </c>
      <c r="E10" s="84"/>
      <c r="F10" s="84"/>
      <c r="G10" s="85"/>
      <c r="H10" s="85"/>
      <c r="I10" s="85"/>
      <c r="J10" s="95">
        <f t="shared" si="0"/>
        <v>0</v>
      </c>
      <c r="K10" s="87">
        <v>30.71</v>
      </c>
      <c r="L10" s="87">
        <v>5</v>
      </c>
      <c r="M10" s="87">
        <v>2</v>
      </c>
      <c r="N10" s="85">
        <v>34.761000000000003</v>
      </c>
      <c r="O10" s="85"/>
      <c r="P10" s="85"/>
      <c r="Q10" s="95">
        <f>M10</f>
        <v>2</v>
      </c>
      <c r="R10" s="84">
        <v>27.245000000000001</v>
      </c>
      <c r="S10" s="84">
        <v>4</v>
      </c>
      <c r="T10" s="84">
        <v>3</v>
      </c>
      <c r="U10" s="97"/>
      <c r="V10" s="97"/>
      <c r="W10" s="85"/>
      <c r="X10" s="95">
        <v>3</v>
      </c>
      <c r="Y10" s="86">
        <v>5</v>
      </c>
      <c r="Z10" s="143"/>
    </row>
    <row r="11" spans="1:26" s="1" customFormat="1" x14ac:dyDescent="0.25">
      <c r="A11" s="133" t="s">
        <v>294</v>
      </c>
      <c r="B11" s="133" t="s">
        <v>295</v>
      </c>
      <c r="C11" s="133" t="s">
        <v>238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2" t="s">
        <v>71</v>
      </c>
      <c r="O11" s="133"/>
      <c r="P11" s="133"/>
      <c r="Q11" s="24"/>
      <c r="U11" s="78"/>
      <c r="V11" s="78"/>
      <c r="W11" s="38"/>
      <c r="X11" s="24"/>
      <c r="Y11" s="15">
        <v>0</v>
      </c>
      <c r="Z11" s="143"/>
    </row>
    <row r="12" spans="1:26" s="1" customFormat="1" x14ac:dyDescent="0.25">
      <c r="A12" s="5" t="s">
        <v>391</v>
      </c>
      <c r="B12" s="5" t="s">
        <v>392</v>
      </c>
      <c r="C12" s="62" t="s">
        <v>238</v>
      </c>
      <c r="D12"/>
      <c r="E12"/>
      <c r="F12"/>
      <c r="G12"/>
      <c r="H12"/>
      <c r="I12"/>
      <c r="J12"/>
      <c r="K12"/>
      <c r="L12"/>
      <c r="M12"/>
      <c r="N12"/>
      <c r="O12"/>
      <c r="P12"/>
      <c r="Q12" s="25"/>
      <c r="R12" s="133" t="s">
        <v>71</v>
      </c>
      <c r="S12"/>
      <c r="T12"/>
      <c r="U12" s="38">
        <v>39.231999999999999</v>
      </c>
      <c r="V12" s="38"/>
      <c r="W12" s="38"/>
      <c r="X12" s="24"/>
      <c r="Y12" s="15">
        <v>0</v>
      </c>
      <c r="Z12" s="143"/>
    </row>
    <row r="13" spans="1:26" s="1" customFormat="1" x14ac:dyDescent="0.25">
      <c r="A13" s="5" t="s">
        <v>15</v>
      </c>
      <c r="B13" s="5" t="s">
        <v>76</v>
      </c>
      <c r="C13" s="62" t="s">
        <v>238</v>
      </c>
      <c r="D13"/>
      <c r="E13"/>
      <c r="F13"/>
      <c r="G13"/>
      <c r="H13"/>
      <c r="I13"/>
      <c r="J13"/>
      <c r="K13"/>
      <c r="L13"/>
      <c r="M13"/>
      <c r="N13"/>
      <c r="O13"/>
      <c r="P13"/>
      <c r="Q13" s="25"/>
      <c r="R13" s="133">
        <v>34.881</v>
      </c>
      <c r="S13"/>
      <c r="T13"/>
      <c r="U13" s="38"/>
      <c r="V13" s="38"/>
      <c r="W13" s="38"/>
      <c r="X13" s="24"/>
      <c r="Y13" s="15">
        <v>0</v>
      </c>
      <c r="Z13" s="143"/>
    </row>
    <row r="14" spans="1:26" x14ac:dyDescent="0.25">
      <c r="A14" s="133" t="s">
        <v>396</v>
      </c>
      <c r="B14" s="133" t="s">
        <v>392</v>
      </c>
      <c r="C14" s="133" t="s">
        <v>238</v>
      </c>
      <c r="R14" s="133">
        <v>20.219000000000001</v>
      </c>
      <c r="S14" s="133"/>
      <c r="T14" s="133"/>
      <c r="U14" s="132"/>
      <c r="V14" s="132"/>
      <c r="W14" s="38"/>
      <c r="X14" s="24"/>
      <c r="Y14" s="15">
        <v>0</v>
      </c>
    </row>
    <row r="15" spans="1:26" x14ac:dyDescent="0.25">
      <c r="A15" s="133" t="s">
        <v>51</v>
      </c>
      <c r="B15" s="133" t="s">
        <v>67</v>
      </c>
      <c r="C15" s="133" t="s">
        <v>238</v>
      </c>
      <c r="D15" s="4">
        <v>25.236999999999998</v>
      </c>
      <c r="E15" s="133">
        <v>4</v>
      </c>
      <c r="F15" s="133">
        <v>3</v>
      </c>
      <c r="G15" s="132"/>
      <c r="H15" s="132"/>
      <c r="I15" s="132"/>
      <c r="J15" s="24">
        <f>F15+I15</f>
        <v>3</v>
      </c>
      <c r="K15" s="50"/>
      <c r="L15" s="50"/>
      <c r="M15" s="50"/>
      <c r="N15" s="132"/>
      <c r="O15" s="132"/>
      <c r="P15" s="132"/>
      <c r="Q15" s="24"/>
      <c r="U15" s="38"/>
      <c r="V15" s="38"/>
      <c r="W15" s="132"/>
      <c r="X15" s="24"/>
      <c r="Y15" s="15">
        <v>0</v>
      </c>
    </row>
    <row r="16" spans="1:26" x14ac:dyDescent="0.25">
      <c r="A16" s="5" t="s">
        <v>51</v>
      </c>
      <c r="B16" s="5" t="s">
        <v>67</v>
      </c>
      <c r="C16" s="62" t="s">
        <v>238</v>
      </c>
      <c r="D16" s="133"/>
      <c r="E16" s="5"/>
      <c r="F16" s="13"/>
      <c r="G16" s="34">
        <v>27.765999999999998</v>
      </c>
      <c r="H16" s="34">
        <v>5</v>
      </c>
      <c r="I16" s="34">
        <v>2</v>
      </c>
      <c r="J16" s="24">
        <f>F16+I16</f>
        <v>2</v>
      </c>
      <c r="K16" s="50"/>
      <c r="L16" s="50"/>
      <c r="M16" s="50"/>
      <c r="N16" s="34"/>
      <c r="O16" s="34"/>
      <c r="P16" s="34"/>
      <c r="Q16" s="24"/>
      <c r="U16" s="38"/>
      <c r="V16" s="38"/>
      <c r="W16" s="78"/>
      <c r="X16" s="24"/>
      <c r="Y16" s="15">
        <v>0</v>
      </c>
    </row>
    <row r="17" spans="1:25" x14ac:dyDescent="0.25">
      <c r="A17" s="50" t="s">
        <v>125</v>
      </c>
      <c r="B17" s="50" t="s">
        <v>297</v>
      </c>
      <c r="C17" s="50" t="s">
        <v>238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132" t="s">
        <v>319</v>
      </c>
      <c r="O17" s="133"/>
      <c r="P17" s="133"/>
      <c r="Q17" s="24"/>
      <c r="U17" s="38"/>
      <c r="V17" s="38"/>
      <c r="W17" s="38"/>
      <c r="X17" s="24"/>
      <c r="Y17" s="15">
        <v>0</v>
      </c>
    </row>
    <row r="18" spans="1:25" x14ac:dyDescent="0.25">
      <c r="A18" s="84" t="s">
        <v>61</v>
      </c>
      <c r="B18" s="84" t="s">
        <v>62</v>
      </c>
      <c r="C18" s="84" t="s">
        <v>238</v>
      </c>
      <c r="D18" s="84"/>
      <c r="E18" s="84"/>
      <c r="F18" s="84"/>
      <c r="G18" s="85">
        <v>26.779</v>
      </c>
      <c r="H18" s="85">
        <v>4</v>
      </c>
      <c r="I18" s="85">
        <v>3</v>
      </c>
      <c r="J18" s="95">
        <f>F18+I18</f>
        <v>3</v>
      </c>
      <c r="K18" s="87" t="s">
        <v>71</v>
      </c>
      <c r="L18" s="87"/>
      <c r="M18" s="87"/>
      <c r="N18" s="85">
        <v>27.530999999999999</v>
      </c>
      <c r="O18" s="85"/>
      <c r="P18" s="85"/>
      <c r="Q18" s="95"/>
      <c r="R18" s="96"/>
      <c r="S18" s="96"/>
      <c r="T18" s="96"/>
      <c r="U18" s="97"/>
      <c r="V18" s="97"/>
      <c r="W18" s="85"/>
      <c r="X18" s="95"/>
      <c r="Y18" s="86">
        <v>0</v>
      </c>
    </row>
    <row r="19" spans="1:25" x14ac:dyDescent="0.25">
      <c r="A19" s="133" t="s">
        <v>77</v>
      </c>
      <c r="B19" s="133" t="s">
        <v>78</v>
      </c>
      <c r="C19" s="133" t="s">
        <v>238</v>
      </c>
      <c r="D19" s="4">
        <v>31.962</v>
      </c>
      <c r="E19" s="133"/>
      <c r="F19" s="133"/>
      <c r="G19" s="132"/>
      <c r="H19" s="132"/>
      <c r="I19" s="132"/>
      <c r="J19" s="24">
        <f>F19+I19</f>
        <v>0</v>
      </c>
      <c r="K19" s="50"/>
      <c r="L19" s="50"/>
      <c r="M19" s="50"/>
      <c r="N19" s="55"/>
      <c r="O19" s="132"/>
      <c r="P19" s="132"/>
      <c r="Q19" s="24"/>
      <c r="U19" s="38"/>
      <c r="V19" s="38"/>
      <c r="W19" s="132"/>
      <c r="X19" s="24"/>
      <c r="Y19" s="15">
        <v>0</v>
      </c>
    </row>
    <row r="20" spans="1:25" x14ac:dyDescent="0.25">
      <c r="A20" s="87" t="s">
        <v>145</v>
      </c>
      <c r="B20" s="87" t="s">
        <v>146</v>
      </c>
      <c r="C20" s="87" t="s">
        <v>238</v>
      </c>
      <c r="D20" s="156"/>
      <c r="E20" s="156"/>
      <c r="F20" s="156"/>
      <c r="G20" s="156"/>
      <c r="H20" s="156"/>
      <c r="I20" s="156"/>
      <c r="J20" s="156"/>
      <c r="K20" s="156">
        <v>56.191000000000003</v>
      </c>
      <c r="L20" s="156"/>
      <c r="M20" s="156"/>
      <c r="N20" s="85">
        <v>58.176000000000002</v>
      </c>
      <c r="O20" s="97"/>
      <c r="P20" s="97"/>
      <c r="Q20" s="95"/>
      <c r="R20" s="96"/>
      <c r="S20" s="96"/>
      <c r="T20" s="96"/>
      <c r="U20" s="97"/>
      <c r="V20" s="97"/>
      <c r="W20" s="97"/>
      <c r="X20" s="95"/>
      <c r="Y20" s="86">
        <v>0</v>
      </c>
    </row>
    <row r="21" spans="1:25" x14ac:dyDescent="0.25">
      <c r="A21" s="54" t="s">
        <v>25</v>
      </c>
      <c r="B21" s="54" t="s">
        <v>189</v>
      </c>
      <c r="C21" s="62" t="s">
        <v>239</v>
      </c>
      <c r="D21" s="133"/>
      <c r="E21" s="133"/>
      <c r="F21" s="133"/>
      <c r="G21" s="41">
        <v>59.040999999999997</v>
      </c>
      <c r="H21" s="132">
        <v>1</v>
      </c>
      <c r="I21" s="132"/>
      <c r="J21" s="24">
        <f>F21+I21</f>
        <v>0</v>
      </c>
      <c r="K21" s="50"/>
      <c r="L21" s="50"/>
      <c r="M21" s="50"/>
      <c r="N21" s="132"/>
      <c r="O21" s="132"/>
      <c r="P21" s="132"/>
      <c r="Q21" s="24"/>
      <c r="R21" s="133"/>
      <c r="S21" s="133"/>
      <c r="T21" s="133"/>
      <c r="U21" s="132"/>
      <c r="V21" s="82"/>
      <c r="W21" s="132"/>
      <c r="X21" s="24"/>
    </row>
    <row r="22" spans="1:25" x14ac:dyDescent="0.25">
      <c r="A22" s="76" t="s">
        <v>443</v>
      </c>
      <c r="B22" s="76" t="s">
        <v>130</v>
      </c>
      <c r="C22" s="76" t="s">
        <v>239</v>
      </c>
      <c r="U22" s="38">
        <v>45.542000000000002</v>
      </c>
      <c r="V22" s="38"/>
      <c r="W22" s="38"/>
      <c r="X22" s="24"/>
      <c r="Y22" s="94"/>
    </row>
    <row r="23" spans="1:25" x14ac:dyDescent="0.25">
      <c r="A23" s="54" t="s">
        <v>412</v>
      </c>
      <c r="B23" s="54" t="s">
        <v>393</v>
      </c>
      <c r="C23" s="62" t="s">
        <v>239</v>
      </c>
      <c r="R23" s="133">
        <v>50.881999999999998</v>
      </c>
      <c r="U23" s="38">
        <v>53.771000000000001</v>
      </c>
      <c r="V23" s="38"/>
      <c r="W23" s="38"/>
      <c r="X23" s="24"/>
    </row>
    <row r="24" spans="1:25" x14ac:dyDescent="0.25">
      <c r="A24" s="76" t="s">
        <v>436</v>
      </c>
      <c r="B24" s="76" t="s">
        <v>437</v>
      </c>
      <c r="C24" s="62" t="s">
        <v>239</v>
      </c>
      <c r="U24" s="38">
        <v>23.411999999999999</v>
      </c>
      <c r="V24" s="132">
        <v>2</v>
      </c>
      <c r="W24" s="38"/>
      <c r="X24" s="24"/>
    </row>
    <row r="25" spans="1:25" x14ac:dyDescent="0.25">
      <c r="A25" s="50" t="s">
        <v>263</v>
      </c>
      <c r="B25" s="50" t="s">
        <v>299</v>
      </c>
      <c r="C25" s="50" t="s">
        <v>239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78">
        <v>23.231000000000002</v>
      </c>
      <c r="O25" s="78">
        <v>4</v>
      </c>
      <c r="P25" s="78"/>
      <c r="Q25" s="24"/>
      <c r="R25" s="133"/>
      <c r="S25" s="133"/>
      <c r="T25" s="133"/>
      <c r="U25" s="132"/>
      <c r="V25" s="132"/>
      <c r="W25" s="38"/>
      <c r="X25" s="24"/>
    </row>
    <row r="26" spans="1:25" x14ac:dyDescent="0.25">
      <c r="A26" s="133" t="s">
        <v>444</v>
      </c>
      <c r="B26" s="133" t="s">
        <v>473</v>
      </c>
      <c r="C26" s="133" t="s">
        <v>239</v>
      </c>
      <c r="U26" s="38">
        <v>40.576999999999998</v>
      </c>
      <c r="V26" s="38"/>
      <c r="W26" s="38"/>
      <c r="X26" s="24"/>
    </row>
    <row r="27" spans="1:25" x14ac:dyDescent="0.25">
      <c r="A27" s="133" t="s">
        <v>27</v>
      </c>
      <c r="B27" s="133" t="s">
        <v>28</v>
      </c>
      <c r="C27" s="133" t="s">
        <v>239</v>
      </c>
      <c r="D27" s="133"/>
      <c r="E27" s="133"/>
      <c r="F27" s="133"/>
      <c r="G27" s="132">
        <v>25.888000000000002</v>
      </c>
      <c r="H27" s="132">
        <v>3</v>
      </c>
      <c r="I27" s="132"/>
      <c r="J27" s="24">
        <f>F27+I27</f>
        <v>0</v>
      </c>
      <c r="K27" s="50"/>
      <c r="L27" s="50"/>
      <c r="M27" s="50"/>
      <c r="N27" s="132"/>
      <c r="O27" s="132"/>
      <c r="P27" s="132"/>
      <c r="Q27" s="24"/>
      <c r="R27" s="133"/>
      <c r="S27" s="133"/>
      <c r="T27" s="133"/>
      <c r="U27" s="132"/>
      <c r="V27" s="132"/>
      <c r="W27" s="132"/>
      <c r="X27" s="24"/>
    </row>
    <row r="28" spans="1:25" x14ac:dyDescent="0.25">
      <c r="A28" s="76" t="s">
        <v>411</v>
      </c>
      <c r="B28" s="76" t="s">
        <v>395</v>
      </c>
      <c r="C28" s="62" t="s">
        <v>239</v>
      </c>
      <c r="R28" s="133">
        <v>37.061</v>
      </c>
      <c r="S28" s="133">
        <v>2</v>
      </c>
      <c r="T28" s="133"/>
      <c r="U28" s="132"/>
      <c r="V28" s="132"/>
      <c r="W28" s="38"/>
      <c r="X28" s="24"/>
    </row>
    <row r="29" spans="1:25" x14ac:dyDescent="0.25">
      <c r="A29" s="133" t="s">
        <v>293</v>
      </c>
      <c r="B29" s="133" t="s">
        <v>282</v>
      </c>
      <c r="C29" s="133" t="s">
        <v>239</v>
      </c>
      <c r="G29" s="38"/>
      <c r="H29" s="38"/>
      <c r="I29" s="38"/>
      <c r="J29" s="38"/>
      <c r="K29" s="52">
        <v>28.917999999999999</v>
      </c>
      <c r="L29" s="50">
        <v>4</v>
      </c>
      <c r="M29" s="50"/>
      <c r="N29" s="132">
        <v>23.31</v>
      </c>
      <c r="O29" s="132">
        <v>5</v>
      </c>
      <c r="P29" s="38"/>
      <c r="Q29" s="24"/>
      <c r="R29" s="133"/>
      <c r="S29" s="133"/>
      <c r="T29" s="133"/>
      <c r="U29" s="132"/>
      <c r="V29" s="132"/>
      <c r="W29" s="38"/>
      <c r="X29" s="24"/>
    </row>
    <row r="30" spans="1:25" x14ac:dyDescent="0.25">
      <c r="A30" s="76" t="s">
        <v>100</v>
      </c>
      <c r="B30" s="76" t="s">
        <v>26</v>
      </c>
      <c r="C30" s="62" t="s">
        <v>239</v>
      </c>
      <c r="G30" s="38"/>
      <c r="H30" s="38"/>
      <c r="I30" s="38"/>
      <c r="J30" s="38"/>
      <c r="K30" s="52">
        <v>37.435000000000002</v>
      </c>
      <c r="L30" s="52"/>
      <c r="M30" s="52"/>
      <c r="N30" s="38"/>
      <c r="O30" s="38"/>
      <c r="P30" s="38"/>
      <c r="Q30" s="24"/>
      <c r="R30" s="133">
        <v>30.712</v>
      </c>
      <c r="S30" s="133">
        <v>5</v>
      </c>
      <c r="T30" s="133"/>
      <c r="U30" s="132">
        <v>28.861000000000001</v>
      </c>
      <c r="V30" s="132">
        <v>5</v>
      </c>
      <c r="W30" s="38"/>
      <c r="X30" s="24"/>
    </row>
    <row r="31" spans="1:25" x14ac:dyDescent="0.25">
      <c r="A31" s="76" t="s">
        <v>440</v>
      </c>
      <c r="B31" s="76" t="s">
        <v>441</v>
      </c>
      <c r="C31" s="62" t="s">
        <v>239</v>
      </c>
      <c r="U31" s="38" t="s">
        <v>472</v>
      </c>
      <c r="V31" s="132">
        <v>4</v>
      </c>
      <c r="W31" s="38"/>
      <c r="X31" s="24"/>
    </row>
    <row r="32" spans="1:25" x14ac:dyDescent="0.25">
      <c r="A32" s="76" t="s">
        <v>264</v>
      </c>
      <c r="B32" s="76" t="s">
        <v>265</v>
      </c>
      <c r="C32" s="62" t="s">
        <v>239</v>
      </c>
      <c r="D32" s="133"/>
      <c r="E32" s="133"/>
      <c r="F32" s="133"/>
      <c r="G32" s="132"/>
      <c r="H32" s="132"/>
      <c r="I32" s="132"/>
      <c r="J32" s="24"/>
      <c r="K32" s="50">
        <v>28.776</v>
      </c>
      <c r="L32" s="50">
        <v>3</v>
      </c>
      <c r="M32" s="50">
        <v>4</v>
      </c>
      <c r="N32" s="132" t="s">
        <v>320</v>
      </c>
      <c r="O32" s="132"/>
      <c r="P32" s="132"/>
      <c r="Q32" s="24"/>
      <c r="U32" s="38"/>
      <c r="V32" s="38"/>
      <c r="W32" s="132"/>
      <c r="X32" s="24"/>
    </row>
    <row r="33" spans="1:24" x14ac:dyDescent="0.25">
      <c r="A33" s="76" t="s">
        <v>438</v>
      </c>
      <c r="B33" s="76" t="s">
        <v>331</v>
      </c>
      <c r="C33" s="62" t="s">
        <v>239</v>
      </c>
      <c r="U33" s="38">
        <v>25.824000000000002</v>
      </c>
      <c r="V33" s="38">
        <v>3</v>
      </c>
      <c r="W33" s="38"/>
      <c r="X33" s="24"/>
    </row>
    <row r="34" spans="1:24" x14ac:dyDescent="0.25">
      <c r="A34" s="133" t="s">
        <v>397</v>
      </c>
      <c r="B34" s="133" t="s">
        <v>395</v>
      </c>
      <c r="C34" s="133" t="s">
        <v>239</v>
      </c>
      <c r="Q34" s="24"/>
      <c r="R34" s="133">
        <v>33.213000000000001</v>
      </c>
      <c r="S34" s="133">
        <v>1</v>
      </c>
      <c r="T34" s="133"/>
      <c r="U34" s="132"/>
      <c r="V34" s="132"/>
      <c r="W34" s="38"/>
      <c r="X34" s="24"/>
    </row>
    <row r="35" spans="1:24" x14ac:dyDescent="0.25">
      <c r="A35" s="133" t="s">
        <v>413</v>
      </c>
      <c r="B35" s="133" t="s">
        <v>414</v>
      </c>
      <c r="C35" s="133" t="s">
        <v>239</v>
      </c>
      <c r="R35" s="4">
        <v>59.61</v>
      </c>
      <c r="U35" s="38">
        <v>52.771999999999998</v>
      </c>
      <c r="V35" s="38"/>
      <c r="W35" s="38"/>
      <c r="X35" s="24"/>
    </row>
    <row r="36" spans="1:24" x14ac:dyDescent="0.25">
      <c r="X36" s="24"/>
    </row>
    <row r="37" spans="1:24" x14ac:dyDescent="0.25">
      <c r="X37" s="24"/>
    </row>
  </sheetData>
  <sortState ref="A5:Z36">
    <sortCondition descending="1" ref="Y5:Y36"/>
  </sortState>
  <mergeCells count="8">
    <mergeCell ref="R2:X2"/>
    <mergeCell ref="A1:Q1"/>
    <mergeCell ref="D3:F3"/>
    <mergeCell ref="G3:I3"/>
    <mergeCell ref="K3:M3"/>
    <mergeCell ref="N3:P3"/>
    <mergeCell ref="D2:J2"/>
    <mergeCell ref="K2:P2"/>
  </mergeCells>
  <pageMargins left="0.7" right="0.7" top="0.75" bottom="0.75" header="0.3" footer="0.3"/>
  <pageSetup scale="53" fitToHeight="0" orientation="landscape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topLeftCell="A21" workbookViewId="0">
      <selection activeCell="T8" sqref="T8"/>
    </sheetView>
  </sheetViews>
  <sheetFormatPr defaultRowHeight="15" x14ac:dyDescent="0.25"/>
  <cols>
    <col min="1" max="1" width="11.7109375" bestFit="1" customWidth="1"/>
    <col min="2" max="2" width="11.140625" bestFit="1" customWidth="1"/>
    <col min="3" max="3" width="7" bestFit="1" customWidth="1"/>
    <col min="4" max="4" width="9.5703125" customWidth="1"/>
    <col min="5" max="5" width="11.7109375" customWidth="1"/>
    <col min="6" max="6" width="7.5703125" customWidth="1"/>
    <col min="7" max="7" width="8.5703125" customWidth="1"/>
    <col min="8" max="8" width="11.7109375" customWidth="1"/>
    <col min="9" max="10" width="7.5703125" customWidth="1"/>
    <col min="11" max="11" width="9.5703125" customWidth="1"/>
    <col min="12" max="12" width="11.7109375" customWidth="1"/>
    <col min="13" max="13" width="7.5703125" customWidth="1"/>
    <col min="14" max="14" width="8.7109375" customWidth="1"/>
    <col min="15" max="15" width="11.7109375" customWidth="1"/>
    <col min="16" max="16" width="7.5703125" customWidth="1"/>
    <col min="17" max="17" width="6.5703125" style="17" customWidth="1"/>
    <col min="18" max="18" width="8.42578125" customWidth="1"/>
    <col min="19" max="19" width="11.7109375" customWidth="1"/>
    <col min="20" max="23" width="9.140625" customWidth="1"/>
    <col min="24" max="24" width="9.140625" style="25"/>
    <col min="25" max="25" width="9.140625" style="15"/>
    <col min="26" max="26" width="11.5703125" style="143" bestFit="1" customWidth="1"/>
  </cols>
  <sheetData>
    <row r="1" spans="1:26" s="1" customFormat="1" ht="15.75" x14ac:dyDescent="0.25">
      <c r="A1" s="163" t="s">
        <v>199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X1" s="24"/>
      <c r="Y1" s="15"/>
      <c r="Z1" s="143"/>
    </row>
    <row r="2" spans="1:26" s="1" customFormat="1" x14ac:dyDescent="0.25">
      <c r="C2" s="13"/>
      <c r="D2" s="162" t="s">
        <v>74</v>
      </c>
      <c r="E2" s="162"/>
      <c r="F2" s="162"/>
      <c r="G2" s="162"/>
      <c r="H2" s="162"/>
      <c r="I2" s="162"/>
      <c r="J2" s="162"/>
      <c r="K2" s="161" t="s">
        <v>218</v>
      </c>
      <c r="L2" s="161"/>
      <c r="M2" s="161"/>
      <c r="N2" s="161"/>
      <c r="O2" s="161"/>
      <c r="P2" s="161"/>
      <c r="Q2" s="7"/>
      <c r="R2" s="161" t="s">
        <v>386</v>
      </c>
      <c r="S2" s="161"/>
      <c r="T2" s="161"/>
      <c r="U2" s="161"/>
      <c r="V2" s="161"/>
      <c r="W2" s="161"/>
      <c r="X2" s="161"/>
      <c r="Y2" s="15"/>
      <c r="Z2" s="143"/>
    </row>
    <row r="3" spans="1:26" s="1" customFormat="1" x14ac:dyDescent="0.25">
      <c r="C3" s="13"/>
      <c r="D3" s="162" t="s">
        <v>73</v>
      </c>
      <c r="E3" s="162"/>
      <c r="F3" s="162"/>
      <c r="G3" s="160" t="s">
        <v>114</v>
      </c>
      <c r="H3" s="160"/>
      <c r="I3" s="160"/>
      <c r="J3" s="46"/>
      <c r="K3" s="161" t="s">
        <v>257</v>
      </c>
      <c r="L3" s="161"/>
      <c r="M3" s="161"/>
      <c r="N3" s="160" t="s">
        <v>255</v>
      </c>
      <c r="O3" s="160"/>
      <c r="P3" s="160"/>
      <c r="Q3" s="7"/>
      <c r="R3" s="79" t="s">
        <v>387</v>
      </c>
      <c r="S3" s="79"/>
      <c r="T3" s="76"/>
      <c r="U3" s="83" t="s">
        <v>388</v>
      </c>
      <c r="V3" s="83"/>
      <c r="W3" s="83"/>
      <c r="X3" s="24"/>
      <c r="Y3" s="15" t="s">
        <v>253</v>
      </c>
      <c r="Z3" s="143"/>
    </row>
    <row r="4" spans="1:26" s="14" customFormat="1" x14ac:dyDescent="0.25">
      <c r="A4" s="14" t="s">
        <v>32</v>
      </c>
      <c r="B4" s="14" t="s">
        <v>33</v>
      </c>
      <c r="C4" s="14" t="s">
        <v>237</v>
      </c>
      <c r="D4" s="14" t="s">
        <v>72</v>
      </c>
      <c r="E4" s="14" t="s">
        <v>35</v>
      </c>
      <c r="F4" s="14" t="s">
        <v>236</v>
      </c>
      <c r="G4" s="35" t="s">
        <v>72</v>
      </c>
      <c r="H4" s="35" t="s">
        <v>35</v>
      </c>
      <c r="I4" s="35" t="s">
        <v>236</v>
      </c>
      <c r="J4" s="16" t="s">
        <v>240</v>
      </c>
      <c r="K4" s="14" t="s">
        <v>72</v>
      </c>
      <c r="L4" s="14" t="s">
        <v>35</v>
      </c>
      <c r="M4" s="14" t="s">
        <v>236</v>
      </c>
      <c r="N4" s="35" t="s">
        <v>72</v>
      </c>
      <c r="O4" s="35" t="s">
        <v>35</v>
      </c>
      <c r="P4" s="35" t="s">
        <v>236</v>
      </c>
      <c r="Q4" s="16" t="s">
        <v>240</v>
      </c>
      <c r="R4" s="14" t="s">
        <v>72</v>
      </c>
      <c r="S4" s="14" t="s">
        <v>35</v>
      </c>
      <c r="T4" s="14" t="s">
        <v>236</v>
      </c>
      <c r="U4" s="35" t="s">
        <v>72</v>
      </c>
      <c r="V4" s="35" t="s">
        <v>35</v>
      </c>
      <c r="W4" s="35" t="s">
        <v>236</v>
      </c>
      <c r="X4" s="16" t="s">
        <v>240</v>
      </c>
      <c r="Y4" s="16" t="s">
        <v>240</v>
      </c>
      <c r="Z4" s="144" t="s">
        <v>553</v>
      </c>
    </row>
    <row r="5" spans="1:26" x14ac:dyDescent="0.25">
      <c r="A5" s="84" t="s">
        <v>83</v>
      </c>
      <c r="B5" s="84" t="s">
        <v>84</v>
      </c>
      <c r="C5" s="84" t="s">
        <v>238</v>
      </c>
      <c r="D5" s="84">
        <v>18.527000000000001</v>
      </c>
      <c r="E5" s="84">
        <v>3</v>
      </c>
      <c r="F5" s="84">
        <v>4</v>
      </c>
      <c r="G5" s="97"/>
      <c r="H5" s="97"/>
      <c r="I5" s="97"/>
      <c r="J5" s="95">
        <v>4</v>
      </c>
      <c r="K5" s="87">
        <v>17.805</v>
      </c>
      <c r="L5" s="87">
        <v>1</v>
      </c>
      <c r="M5" s="87">
        <v>6</v>
      </c>
      <c r="N5" s="85">
        <v>18.574999999999999</v>
      </c>
      <c r="O5" s="85">
        <v>2</v>
      </c>
      <c r="P5" s="85">
        <v>5</v>
      </c>
      <c r="Q5" s="86">
        <v>11</v>
      </c>
      <c r="R5" s="84">
        <v>17.716999999999999</v>
      </c>
      <c r="S5" s="87">
        <v>2</v>
      </c>
      <c r="T5" s="87">
        <v>5</v>
      </c>
      <c r="U5" s="85">
        <v>19.088000000000001</v>
      </c>
      <c r="V5" s="85"/>
      <c r="W5" s="85"/>
      <c r="X5" s="95">
        <v>5</v>
      </c>
      <c r="Y5" s="86">
        <v>20</v>
      </c>
    </row>
    <row r="6" spans="1:26" x14ac:dyDescent="0.25">
      <c r="A6" s="84" t="s">
        <v>206</v>
      </c>
      <c r="B6" s="84" t="s">
        <v>207</v>
      </c>
      <c r="C6" s="84" t="s">
        <v>238</v>
      </c>
      <c r="D6" s="84"/>
      <c r="E6" s="84"/>
      <c r="F6" s="84"/>
      <c r="G6" s="85">
        <v>18.135999999999999</v>
      </c>
      <c r="H6" s="85">
        <v>1</v>
      </c>
      <c r="I6" s="85">
        <v>6</v>
      </c>
      <c r="J6" s="86">
        <f>F6+I6</f>
        <v>6</v>
      </c>
      <c r="K6" s="87" t="s">
        <v>287</v>
      </c>
      <c r="L6" s="87"/>
      <c r="M6" s="87"/>
      <c r="N6" s="85"/>
      <c r="O6" s="85"/>
      <c r="P6" s="85"/>
      <c r="Q6" s="86"/>
      <c r="R6" s="96">
        <v>18.106000000000002</v>
      </c>
      <c r="S6" s="84">
        <v>3</v>
      </c>
      <c r="T6" s="84">
        <v>4</v>
      </c>
      <c r="U6" s="85">
        <v>18.033000000000001</v>
      </c>
      <c r="V6" s="85">
        <v>3</v>
      </c>
      <c r="W6" s="85">
        <v>4</v>
      </c>
      <c r="X6" s="95">
        <v>8</v>
      </c>
      <c r="Y6" s="86">
        <v>14</v>
      </c>
    </row>
    <row r="7" spans="1:26" x14ac:dyDescent="0.25">
      <c r="A7" s="50" t="s">
        <v>268</v>
      </c>
      <c r="B7" s="50" t="s">
        <v>269</v>
      </c>
      <c r="C7" s="50" t="s">
        <v>238</v>
      </c>
      <c r="D7" s="50"/>
      <c r="E7" s="50"/>
      <c r="F7" s="50"/>
      <c r="G7" s="50"/>
      <c r="H7" s="50"/>
      <c r="I7" s="50"/>
      <c r="J7" s="50"/>
      <c r="K7" s="50">
        <v>18.053000000000001</v>
      </c>
      <c r="L7" s="50">
        <v>3</v>
      </c>
      <c r="M7" s="50">
        <v>4</v>
      </c>
      <c r="N7" s="132">
        <v>18.364000000000001</v>
      </c>
      <c r="O7" s="132">
        <v>1</v>
      </c>
      <c r="P7" s="132">
        <v>6</v>
      </c>
      <c r="Q7" s="15">
        <f>M7+P7</f>
        <v>10</v>
      </c>
      <c r="U7" s="78"/>
      <c r="V7" s="78"/>
      <c r="W7" s="78"/>
      <c r="Y7" s="15">
        <v>10</v>
      </c>
    </row>
    <row r="8" spans="1:26" x14ac:dyDescent="0.25">
      <c r="A8" s="42" t="s">
        <v>81</v>
      </c>
      <c r="B8" s="42" t="s">
        <v>82</v>
      </c>
      <c r="C8" s="42" t="s">
        <v>238</v>
      </c>
      <c r="D8" s="42">
        <v>18.219000000000001</v>
      </c>
      <c r="E8" s="42">
        <v>2</v>
      </c>
      <c r="F8" s="42">
        <v>5</v>
      </c>
      <c r="G8" s="93"/>
      <c r="H8" s="93"/>
      <c r="I8" s="93"/>
      <c r="J8" s="94">
        <f>F8+I8</f>
        <v>5</v>
      </c>
      <c r="K8" s="98">
        <v>18.364999999999998</v>
      </c>
      <c r="L8" s="98">
        <v>4</v>
      </c>
      <c r="M8" s="98">
        <v>3</v>
      </c>
      <c r="N8" s="93"/>
      <c r="O8" s="93"/>
      <c r="P8" s="93"/>
      <c r="Q8" s="94">
        <f>M8</f>
        <v>3</v>
      </c>
      <c r="R8" s="42"/>
      <c r="S8" s="99"/>
      <c r="T8" s="99"/>
      <c r="U8" s="93"/>
      <c r="V8" s="93"/>
      <c r="W8" s="93"/>
      <c r="X8" s="123"/>
      <c r="Y8" s="15">
        <v>8</v>
      </c>
    </row>
    <row r="9" spans="1:26" x14ac:dyDescent="0.25">
      <c r="A9" s="84" t="s">
        <v>83</v>
      </c>
      <c r="B9" s="84" t="s">
        <v>84</v>
      </c>
      <c r="C9" s="84" t="s">
        <v>238</v>
      </c>
      <c r="D9" s="96"/>
      <c r="E9" s="96"/>
      <c r="F9" s="96"/>
      <c r="G9" s="97"/>
      <c r="H9" s="97"/>
      <c r="I9" s="97"/>
      <c r="J9" s="97"/>
      <c r="K9" s="87">
        <v>17.943999999999999</v>
      </c>
      <c r="L9" s="87">
        <v>2</v>
      </c>
      <c r="M9" s="87">
        <v>5</v>
      </c>
      <c r="N9" s="85">
        <v>19.16</v>
      </c>
      <c r="O9" s="85">
        <v>4</v>
      </c>
      <c r="P9" s="85">
        <v>3</v>
      </c>
      <c r="Q9" s="86">
        <v>8</v>
      </c>
      <c r="R9" s="84">
        <v>18.456</v>
      </c>
      <c r="S9" s="87">
        <v>4</v>
      </c>
      <c r="T9" s="87">
        <v>3</v>
      </c>
      <c r="U9" s="85"/>
      <c r="V9" s="85"/>
      <c r="W9" s="85"/>
      <c r="X9" s="107"/>
      <c r="Y9" s="86">
        <v>8</v>
      </c>
    </row>
    <row r="10" spans="1:26" x14ac:dyDescent="0.25">
      <c r="A10" s="84" t="s">
        <v>85</v>
      </c>
      <c r="B10" s="84" t="s">
        <v>86</v>
      </c>
      <c r="C10" s="84" t="s">
        <v>238</v>
      </c>
      <c r="D10" s="84" t="s">
        <v>87</v>
      </c>
      <c r="E10" s="84"/>
      <c r="F10" s="84"/>
      <c r="G10" s="85">
        <v>19.576000000000001</v>
      </c>
      <c r="H10" s="85">
        <v>4</v>
      </c>
      <c r="I10" s="85">
        <v>3</v>
      </c>
      <c r="J10" s="86">
        <f>F10+I10</f>
        <v>3</v>
      </c>
      <c r="K10" s="87">
        <v>19.713999999999999</v>
      </c>
      <c r="L10" s="87">
        <v>5</v>
      </c>
      <c r="M10" s="87">
        <v>2</v>
      </c>
      <c r="N10" s="85">
        <v>20.367000000000001</v>
      </c>
      <c r="O10" s="85"/>
      <c r="P10" s="85"/>
      <c r="Q10" s="86">
        <f>M10</f>
        <v>2</v>
      </c>
      <c r="R10" s="84">
        <v>19.553999999999998</v>
      </c>
      <c r="S10" s="96"/>
      <c r="T10" s="96"/>
      <c r="U10" s="85">
        <v>26.405999999999999</v>
      </c>
      <c r="V10" s="85"/>
      <c r="W10" s="85"/>
      <c r="X10" s="107"/>
      <c r="Y10" s="86">
        <v>5</v>
      </c>
    </row>
    <row r="11" spans="1:26" s="99" customFormat="1" x14ac:dyDescent="0.25">
      <c r="A11" s="50" t="s">
        <v>3</v>
      </c>
      <c r="B11" s="50" t="s">
        <v>304</v>
      </c>
      <c r="C11" s="50" t="s">
        <v>238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132">
        <v>18.602</v>
      </c>
      <c r="O11" s="132">
        <v>3</v>
      </c>
      <c r="P11" s="132">
        <v>4</v>
      </c>
      <c r="Q11" s="15">
        <v>4</v>
      </c>
      <c r="R11" s="133"/>
      <c r="S11"/>
      <c r="T11"/>
      <c r="U11" s="132"/>
      <c r="V11" s="132"/>
      <c r="W11" s="132"/>
      <c r="X11" s="25"/>
      <c r="Y11" s="15">
        <v>4</v>
      </c>
      <c r="Z11" s="143"/>
    </row>
    <row r="12" spans="1:26" s="99" customFormat="1" x14ac:dyDescent="0.25">
      <c r="A12" s="84" t="s">
        <v>206</v>
      </c>
      <c r="B12" s="84" t="s">
        <v>207</v>
      </c>
      <c r="C12" s="84" t="s">
        <v>238</v>
      </c>
      <c r="D12" s="84"/>
      <c r="E12" s="84"/>
      <c r="F12" s="84"/>
      <c r="G12" s="85">
        <v>18.841000000000001</v>
      </c>
      <c r="H12" s="85">
        <v>3</v>
      </c>
      <c r="I12" s="85">
        <v>4</v>
      </c>
      <c r="J12" s="86">
        <f t="shared" ref="J12:J21" si="0">F12+I12</f>
        <v>4</v>
      </c>
      <c r="K12" s="87" t="s">
        <v>289</v>
      </c>
      <c r="L12" s="87"/>
      <c r="M12" s="87"/>
      <c r="N12" s="85"/>
      <c r="O12" s="85"/>
      <c r="P12" s="85"/>
      <c r="Q12" s="86"/>
      <c r="R12" s="96" t="s">
        <v>417</v>
      </c>
      <c r="S12" s="96"/>
      <c r="T12" s="96"/>
      <c r="U12" s="85" t="s">
        <v>476</v>
      </c>
      <c r="V12" s="85"/>
      <c r="W12" s="85"/>
      <c r="X12" s="107"/>
      <c r="Y12" s="86">
        <v>4</v>
      </c>
      <c r="Z12" s="143"/>
    </row>
    <row r="13" spans="1:26" x14ac:dyDescent="0.25">
      <c r="A13" s="42" t="s">
        <v>81</v>
      </c>
      <c r="B13" s="42" t="s">
        <v>82</v>
      </c>
      <c r="C13" s="42" t="s">
        <v>238</v>
      </c>
      <c r="D13" s="92">
        <v>20.884</v>
      </c>
      <c r="E13" s="42"/>
      <c r="F13" s="42"/>
      <c r="G13" s="93"/>
      <c r="H13" s="93"/>
      <c r="I13" s="93"/>
      <c r="J13" s="94">
        <f t="shared" si="0"/>
        <v>0</v>
      </c>
      <c r="K13" s="98"/>
      <c r="L13" s="98"/>
      <c r="M13" s="98"/>
      <c r="N13" s="93"/>
      <c r="O13" s="93"/>
      <c r="P13" s="93"/>
      <c r="Q13" s="94"/>
      <c r="R13" s="42"/>
      <c r="S13" s="99"/>
      <c r="T13" s="99"/>
      <c r="U13" s="93">
        <v>18.893999999999998</v>
      </c>
      <c r="V13" s="93">
        <v>5</v>
      </c>
      <c r="W13" s="93">
        <v>2</v>
      </c>
      <c r="X13" s="65">
        <v>2</v>
      </c>
      <c r="Y13" s="15">
        <v>2</v>
      </c>
    </row>
    <row r="14" spans="1:26" x14ac:dyDescent="0.25">
      <c r="A14" s="84" t="s">
        <v>42</v>
      </c>
      <c r="B14" s="84" t="s">
        <v>43</v>
      </c>
      <c r="C14" s="84" t="s">
        <v>238</v>
      </c>
      <c r="D14" s="90">
        <v>23.64</v>
      </c>
      <c r="E14" s="84"/>
      <c r="F14" s="84"/>
      <c r="G14" s="89">
        <v>21.13</v>
      </c>
      <c r="H14" s="85">
        <v>5</v>
      </c>
      <c r="I14" s="85">
        <v>2</v>
      </c>
      <c r="J14" s="86">
        <f t="shared" si="0"/>
        <v>2</v>
      </c>
      <c r="K14" s="87" t="s">
        <v>71</v>
      </c>
      <c r="L14" s="87"/>
      <c r="M14" s="87"/>
      <c r="N14" s="85" t="s">
        <v>327</v>
      </c>
      <c r="O14" s="85"/>
      <c r="P14" s="85"/>
      <c r="Q14" s="86"/>
      <c r="R14" s="84">
        <v>22.219000000000001</v>
      </c>
      <c r="S14" s="96"/>
      <c r="T14" s="96"/>
      <c r="U14" s="85">
        <v>22.042000000000002</v>
      </c>
      <c r="V14" s="85"/>
      <c r="W14" s="85"/>
      <c r="X14" s="107"/>
      <c r="Y14" s="86">
        <v>2</v>
      </c>
    </row>
    <row r="15" spans="1:26" x14ac:dyDescent="0.25">
      <c r="A15" s="84" t="s">
        <v>60</v>
      </c>
      <c r="B15" s="84" t="s">
        <v>57</v>
      </c>
      <c r="C15" s="84" t="s">
        <v>238</v>
      </c>
      <c r="D15" s="84">
        <v>18.904</v>
      </c>
      <c r="E15" s="84">
        <v>5</v>
      </c>
      <c r="F15" s="84">
        <v>2</v>
      </c>
      <c r="G15" s="85"/>
      <c r="H15" s="85"/>
      <c r="I15" s="85"/>
      <c r="J15" s="86">
        <f t="shared" si="0"/>
        <v>2</v>
      </c>
      <c r="K15" s="87">
        <v>19.981000000000002</v>
      </c>
      <c r="L15" s="87"/>
      <c r="M15" s="87"/>
      <c r="N15" s="85">
        <v>19.411999999999999</v>
      </c>
      <c r="O15" s="97"/>
      <c r="P15" s="97"/>
      <c r="Q15" s="86"/>
      <c r="R15" s="96" t="s">
        <v>422</v>
      </c>
      <c r="S15" s="96"/>
      <c r="T15" s="96"/>
      <c r="U15" s="85">
        <v>19.858000000000001</v>
      </c>
      <c r="V15" s="85"/>
      <c r="W15" s="85"/>
      <c r="X15" s="107"/>
      <c r="Y15" s="86">
        <v>2</v>
      </c>
    </row>
    <row r="16" spans="1:26" x14ac:dyDescent="0.25">
      <c r="A16" s="133" t="s">
        <v>204</v>
      </c>
      <c r="B16" s="133" t="s">
        <v>205</v>
      </c>
      <c r="C16" s="133" t="s">
        <v>238</v>
      </c>
      <c r="D16" s="133"/>
      <c r="E16" s="133"/>
      <c r="F16" s="133"/>
      <c r="G16" s="132" t="s">
        <v>226</v>
      </c>
      <c r="H16" s="132"/>
      <c r="I16" s="132"/>
      <c r="J16" s="15">
        <f t="shared" si="0"/>
        <v>0</v>
      </c>
      <c r="K16" s="50"/>
      <c r="L16" s="50"/>
      <c r="M16" s="50"/>
      <c r="N16" s="55"/>
      <c r="O16" s="78"/>
      <c r="P16" s="78"/>
      <c r="Q16" s="15"/>
      <c r="R16" s="76"/>
      <c r="U16" s="78"/>
      <c r="V16" s="78"/>
      <c r="W16" s="78"/>
      <c r="Y16" s="94">
        <v>0</v>
      </c>
    </row>
    <row r="17" spans="1:25" x14ac:dyDescent="0.25">
      <c r="A17" s="84" t="s">
        <v>42</v>
      </c>
      <c r="B17" s="84" t="s">
        <v>43</v>
      </c>
      <c r="C17" s="84" t="s">
        <v>238</v>
      </c>
      <c r="D17" s="84" t="s">
        <v>89</v>
      </c>
      <c r="E17" s="84"/>
      <c r="F17" s="84"/>
      <c r="G17" s="85"/>
      <c r="H17" s="85"/>
      <c r="I17" s="85"/>
      <c r="J17" s="86">
        <f t="shared" si="0"/>
        <v>0</v>
      </c>
      <c r="K17" s="87"/>
      <c r="L17" s="87"/>
      <c r="M17" s="87"/>
      <c r="N17" s="85"/>
      <c r="O17" s="85"/>
      <c r="P17" s="85"/>
      <c r="Q17" s="86"/>
      <c r="R17" s="84">
        <v>23.068000000000001</v>
      </c>
      <c r="S17" s="96"/>
      <c r="T17" s="96"/>
      <c r="U17" s="85">
        <v>23.105</v>
      </c>
      <c r="V17" s="85"/>
      <c r="W17" s="85"/>
      <c r="X17" s="107"/>
      <c r="Y17" s="86">
        <v>0</v>
      </c>
    </row>
    <row r="18" spans="1:25" x14ac:dyDescent="0.25">
      <c r="A18" s="84" t="s">
        <v>210</v>
      </c>
      <c r="B18" s="84" t="s">
        <v>211</v>
      </c>
      <c r="C18" s="84" t="s">
        <v>238</v>
      </c>
      <c r="D18" s="84"/>
      <c r="E18" s="84"/>
      <c r="F18" s="84"/>
      <c r="G18" s="85" t="s">
        <v>225</v>
      </c>
      <c r="H18" s="85"/>
      <c r="I18" s="85"/>
      <c r="J18" s="86">
        <f t="shared" si="0"/>
        <v>0</v>
      </c>
      <c r="K18" s="96"/>
      <c r="L18" s="87"/>
      <c r="M18" s="87"/>
      <c r="N18" s="85" t="s">
        <v>288</v>
      </c>
      <c r="O18" s="85"/>
      <c r="P18" s="85"/>
      <c r="Q18" s="86"/>
      <c r="R18" s="96" t="s">
        <v>419</v>
      </c>
      <c r="S18" s="96"/>
      <c r="T18" s="96"/>
      <c r="U18" s="85" t="s">
        <v>479</v>
      </c>
      <c r="V18" s="85"/>
      <c r="W18" s="85"/>
      <c r="X18" s="107"/>
      <c r="Y18" s="86">
        <v>0</v>
      </c>
    </row>
    <row r="19" spans="1:25" x14ac:dyDescent="0.25">
      <c r="A19" s="84" t="s">
        <v>47</v>
      </c>
      <c r="B19" s="84" t="s">
        <v>48</v>
      </c>
      <c r="C19" s="84" t="s">
        <v>238</v>
      </c>
      <c r="D19" s="84" t="s">
        <v>90</v>
      </c>
      <c r="E19" s="84"/>
      <c r="F19" s="84"/>
      <c r="G19" s="85" t="s">
        <v>227</v>
      </c>
      <c r="H19" s="85"/>
      <c r="I19" s="85"/>
      <c r="J19" s="86">
        <f t="shared" si="0"/>
        <v>0</v>
      </c>
      <c r="K19" s="87">
        <v>21.745999999999999</v>
      </c>
      <c r="L19" s="87"/>
      <c r="M19" s="87"/>
      <c r="N19" s="85">
        <v>21.408999999999999</v>
      </c>
      <c r="O19" s="85"/>
      <c r="P19" s="85"/>
      <c r="Q19" s="86"/>
      <c r="R19" s="96" t="s">
        <v>420</v>
      </c>
      <c r="S19" s="96"/>
      <c r="T19" s="96"/>
      <c r="U19" s="85">
        <v>20.678000000000001</v>
      </c>
      <c r="V19" s="85"/>
      <c r="W19" s="85"/>
      <c r="X19" s="107"/>
      <c r="Y19" s="86">
        <v>0</v>
      </c>
    </row>
    <row r="20" spans="1:25" x14ac:dyDescent="0.25">
      <c r="A20" s="84" t="s">
        <v>60</v>
      </c>
      <c r="B20" s="84" t="s">
        <v>57</v>
      </c>
      <c r="C20" s="84" t="s">
        <v>238</v>
      </c>
      <c r="D20" s="90">
        <v>19.91</v>
      </c>
      <c r="E20" s="84"/>
      <c r="F20" s="84"/>
      <c r="G20" s="85"/>
      <c r="H20" s="85"/>
      <c r="I20" s="85"/>
      <c r="J20" s="86">
        <f t="shared" si="0"/>
        <v>0</v>
      </c>
      <c r="K20" s="87">
        <v>24.164999999999999</v>
      </c>
      <c r="L20" s="87"/>
      <c r="M20" s="87"/>
      <c r="N20" s="85">
        <v>19.672999999999998</v>
      </c>
      <c r="O20" s="97"/>
      <c r="P20" s="97"/>
      <c r="Q20" s="86"/>
      <c r="R20" s="96"/>
      <c r="S20" s="96"/>
      <c r="T20" s="96"/>
      <c r="U20" s="85"/>
      <c r="V20" s="85"/>
      <c r="W20" s="85"/>
      <c r="X20" s="107"/>
      <c r="Y20" s="86">
        <v>0</v>
      </c>
    </row>
    <row r="21" spans="1:25" x14ac:dyDescent="0.25">
      <c r="A21" s="133" t="s">
        <v>217</v>
      </c>
      <c r="B21" s="133" t="s">
        <v>205</v>
      </c>
      <c r="C21" s="133" t="s">
        <v>238</v>
      </c>
      <c r="D21" s="133"/>
      <c r="E21" s="133"/>
      <c r="F21" s="133"/>
      <c r="G21" s="132" t="s">
        <v>71</v>
      </c>
      <c r="H21" s="132"/>
      <c r="I21" s="132"/>
      <c r="J21" s="15">
        <f t="shared" si="0"/>
        <v>0</v>
      </c>
      <c r="K21" s="50"/>
      <c r="L21" s="50"/>
      <c r="M21" s="50"/>
      <c r="N21" s="78"/>
      <c r="O21" s="38"/>
      <c r="P21" s="38"/>
      <c r="Q21" s="15"/>
      <c r="U21" s="78"/>
      <c r="V21" s="78"/>
      <c r="W21" s="78"/>
      <c r="Y21" s="15">
        <v>0</v>
      </c>
    </row>
    <row r="22" spans="1:25" x14ac:dyDescent="0.25">
      <c r="A22" s="50" t="s">
        <v>324</v>
      </c>
      <c r="B22" s="50" t="s">
        <v>325</v>
      </c>
      <c r="C22" s="50" t="s">
        <v>238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132">
        <v>22.648</v>
      </c>
      <c r="R22" s="133"/>
      <c r="U22" s="78"/>
      <c r="V22" s="78"/>
      <c r="W22" s="78"/>
      <c r="Y22" s="15">
        <v>0</v>
      </c>
    </row>
    <row r="23" spans="1:25" x14ac:dyDescent="0.25">
      <c r="A23" s="50" t="s">
        <v>275</v>
      </c>
      <c r="B23" s="50" t="s">
        <v>276</v>
      </c>
      <c r="C23" s="50" t="s">
        <v>238</v>
      </c>
      <c r="D23" s="50"/>
      <c r="E23" s="50"/>
      <c r="F23" s="50"/>
      <c r="G23" s="50"/>
      <c r="H23" s="50"/>
      <c r="I23" s="50"/>
      <c r="J23" s="50"/>
      <c r="K23" s="50">
        <v>26.981000000000002</v>
      </c>
      <c r="L23" s="50"/>
      <c r="M23" s="50"/>
      <c r="N23" s="55"/>
      <c r="O23" s="132"/>
      <c r="P23" s="132"/>
      <c r="Q23" s="15"/>
      <c r="R23" s="133">
        <v>27.228000000000002</v>
      </c>
      <c r="U23" s="78">
        <v>24.783999999999999</v>
      </c>
      <c r="V23" s="78"/>
      <c r="W23" s="78"/>
      <c r="Y23" s="15">
        <v>0</v>
      </c>
    </row>
    <row r="24" spans="1:25" x14ac:dyDescent="0.25">
      <c r="A24" s="133" t="s">
        <v>402</v>
      </c>
      <c r="B24" s="133" t="s">
        <v>403</v>
      </c>
      <c r="C24" s="133" t="s">
        <v>238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5"/>
      <c r="R24" s="133">
        <v>25.695</v>
      </c>
      <c r="S24" s="133"/>
      <c r="U24" s="78"/>
      <c r="V24" s="78"/>
      <c r="W24" s="78"/>
      <c r="Y24" s="15">
        <v>0</v>
      </c>
    </row>
    <row r="25" spans="1:25" x14ac:dyDescent="0.25">
      <c r="A25" s="133" t="s">
        <v>213</v>
      </c>
      <c r="B25" s="133" t="s">
        <v>459</v>
      </c>
      <c r="C25" s="133" t="s">
        <v>238</v>
      </c>
      <c r="U25" s="78" t="s">
        <v>71</v>
      </c>
      <c r="V25" s="78"/>
      <c r="W25" s="78"/>
      <c r="Y25" s="15">
        <v>0</v>
      </c>
    </row>
    <row r="26" spans="1:25" x14ac:dyDescent="0.25">
      <c r="A26" s="87" t="s">
        <v>27</v>
      </c>
      <c r="B26" s="87" t="s">
        <v>28</v>
      </c>
      <c r="C26" s="87" t="s">
        <v>238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5">
        <v>24.661000000000001</v>
      </c>
      <c r="O26" s="96"/>
      <c r="P26" s="96"/>
      <c r="Q26" s="154"/>
      <c r="R26" s="84">
        <v>20.718</v>
      </c>
      <c r="S26" s="96"/>
      <c r="T26" s="96"/>
      <c r="U26" s="85">
        <v>20.376999999999999</v>
      </c>
      <c r="V26" s="85"/>
      <c r="W26" s="85"/>
      <c r="X26" s="107"/>
      <c r="Y26" s="86">
        <v>0</v>
      </c>
    </row>
    <row r="27" spans="1:25" x14ac:dyDescent="0.25">
      <c r="A27" s="133" t="s">
        <v>206</v>
      </c>
      <c r="B27" s="133" t="s">
        <v>207</v>
      </c>
      <c r="C27" s="133" t="s">
        <v>238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5"/>
      <c r="R27" s="133" t="s">
        <v>418</v>
      </c>
      <c r="S27" s="133"/>
      <c r="U27" s="78"/>
      <c r="V27" s="78"/>
      <c r="W27" s="78"/>
      <c r="Y27" s="15">
        <v>0</v>
      </c>
    </row>
    <row r="28" spans="1:25" x14ac:dyDescent="0.25">
      <c r="A28" s="76" t="s">
        <v>396</v>
      </c>
      <c r="B28" s="76" t="s">
        <v>392</v>
      </c>
      <c r="C28" s="76" t="s">
        <v>238</v>
      </c>
      <c r="U28" s="78" t="s">
        <v>71</v>
      </c>
      <c r="V28" s="78"/>
      <c r="W28" s="78"/>
      <c r="Y28" s="15">
        <v>0</v>
      </c>
    </row>
    <row r="29" spans="1:25" x14ac:dyDescent="0.25">
      <c r="A29" s="50" t="s">
        <v>307</v>
      </c>
      <c r="B29" s="50" t="s">
        <v>308</v>
      </c>
      <c r="C29" s="50" t="s">
        <v>238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132" t="s">
        <v>326</v>
      </c>
      <c r="U29" s="78"/>
      <c r="V29" s="78"/>
      <c r="W29" s="78"/>
      <c r="Y29" s="15">
        <v>0</v>
      </c>
    </row>
    <row r="30" spans="1:25" x14ac:dyDescent="0.25">
      <c r="A30" s="50" t="s">
        <v>55</v>
      </c>
      <c r="B30" s="50" t="s">
        <v>270</v>
      </c>
      <c r="C30" s="50" t="s">
        <v>238</v>
      </c>
      <c r="D30" s="50"/>
      <c r="E30" s="50"/>
      <c r="F30" s="50"/>
      <c r="G30" s="50"/>
      <c r="H30" s="50"/>
      <c r="I30" s="50"/>
      <c r="J30" s="50"/>
      <c r="K30" s="51">
        <v>19.760000000000002</v>
      </c>
      <c r="L30" s="50"/>
      <c r="M30" s="50"/>
      <c r="N30" s="132">
        <v>20.489000000000001</v>
      </c>
      <c r="O30" s="38"/>
      <c r="P30" s="38"/>
      <c r="Q30" s="15"/>
      <c r="U30" s="132"/>
      <c r="V30" s="78"/>
      <c r="W30" s="78"/>
      <c r="Y30" s="15">
        <v>0</v>
      </c>
    </row>
    <row r="31" spans="1:25" x14ac:dyDescent="0.25">
      <c r="A31" s="76" t="s">
        <v>88</v>
      </c>
      <c r="B31" s="76" t="s">
        <v>54</v>
      </c>
      <c r="C31" s="133" t="s">
        <v>239</v>
      </c>
      <c r="D31" s="4">
        <v>28.141999999999999</v>
      </c>
      <c r="E31" s="133"/>
      <c r="F31" s="133"/>
      <c r="G31" s="132"/>
      <c r="H31" s="132"/>
      <c r="I31" s="132"/>
      <c r="J31" s="15">
        <f>F31+I31</f>
        <v>0</v>
      </c>
      <c r="K31" s="50"/>
      <c r="L31" s="50"/>
      <c r="M31" s="50"/>
      <c r="N31" s="132"/>
      <c r="O31" s="132"/>
      <c r="P31" s="132"/>
      <c r="Q31" s="15"/>
      <c r="R31" s="133"/>
      <c r="U31" s="78"/>
      <c r="V31" s="78"/>
      <c r="W31" s="78"/>
      <c r="Y31" s="15">
        <v>0</v>
      </c>
    </row>
    <row r="32" spans="1:25" x14ac:dyDescent="0.25">
      <c r="A32" s="54" t="s">
        <v>55</v>
      </c>
      <c r="B32" s="54" t="s">
        <v>54</v>
      </c>
      <c r="C32" s="80" t="s">
        <v>239</v>
      </c>
      <c r="D32" s="133">
        <v>19.901</v>
      </c>
      <c r="E32" s="133">
        <v>4</v>
      </c>
      <c r="F32" s="133"/>
      <c r="G32" s="132"/>
      <c r="H32" s="132"/>
      <c r="I32" s="132"/>
      <c r="J32" s="15">
        <f>F32+I32</f>
        <v>0</v>
      </c>
      <c r="K32" s="50"/>
      <c r="L32" s="50"/>
      <c r="M32" s="50"/>
      <c r="N32" s="132">
        <v>21.675999999999998</v>
      </c>
      <c r="O32" s="38"/>
      <c r="P32" s="38"/>
      <c r="Q32" s="15"/>
      <c r="U32" s="78"/>
      <c r="V32" s="78"/>
      <c r="W32" s="78"/>
      <c r="Y32" s="15">
        <v>0</v>
      </c>
    </row>
    <row r="33" spans="1:23" x14ac:dyDescent="0.25">
      <c r="A33" s="50" t="s">
        <v>273</v>
      </c>
      <c r="B33" s="50" t="s">
        <v>274</v>
      </c>
      <c r="C33" s="50" t="s">
        <v>239</v>
      </c>
      <c r="D33" s="50"/>
      <c r="E33" s="50"/>
      <c r="F33" s="50"/>
      <c r="G33" s="50"/>
      <c r="H33" s="50"/>
      <c r="I33" s="50"/>
      <c r="J33" s="50"/>
      <c r="K33" s="51">
        <v>25.98</v>
      </c>
      <c r="L33" s="50"/>
      <c r="M33" s="50"/>
      <c r="N33" s="132"/>
      <c r="O33" s="132"/>
      <c r="P33" s="132"/>
      <c r="Q33" s="15"/>
      <c r="R33" s="133"/>
      <c r="U33" s="78"/>
      <c r="V33" s="78"/>
      <c r="W33" s="78"/>
    </row>
    <row r="34" spans="1:23" x14ac:dyDescent="0.25">
      <c r="A34" s="133" t="s">
        <v>182</v>
      </c>
      <c r="B34" s="133" t="s">
        <v>455</v>
      </c>
      <c r="C34" s="133" t="s">
        <v>239</v>
      </c>
      <c r="U34" s="78">
        <v>29.483000000000001</v>
      </c>
      <c r="V34" s="78"/>
      <c r="W34" s="78"/>
    </row>
    <row r="35" spans="1:23" x14ac:dyDescent="0.25">
      <c r="A35" s="133" t="s">
        <v>281</v>
      </c>
      <c r="B35" s="133" t="s">
        <v>331</v>
      </c>
      <c r="C35" s="133" t="s">
        <v>239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5"/>
      <c r="R35" s="133">
        <v>26.584</v>
      </c>
      <c r="S35" s="133"/>
      <c r="U35" s="132">
        <v>26.518000000000001</v>
      </c>
      <c r="V35" s="132"/>
      <c r="W35" s="132"/>
    </row>
    <row r="36" spans="1:23" x14ac:dyDescent="0.25">
      <c r="A36" s="133" t="s">
        <v>435</v>
      </c>
      <c r="B36" s="133" t="s">
        <v>395</v>
      </c>
      <c r="C36" s="133" t="s">
        <v>239</v>
      </c>
      <c r="U36" s="132">
        <v>34.316000000000003</v>
      </c>
      <c r="V36" s="132"/>
      <c r="W36" s="132"/>
    </row>
    <row r="37" spans="1:23" x14ac:dyDescent="0.25">
      <c r="A37" s="133" t="s">
        <v>449</v>
      </c>
      <c r="B37" s="133" t="s">
        <v>450</v>
      </c>
      <c r="C37" s="42" t="s">
        <v>239</v>
      </c>
      <c r="U37" s="78">
        <v>17.404</v>
      </c>
      <c r="V37" s="78">
        <v>2</v>
      </c>
      <c r="W37" s="78"/>
    </row>
    <row r="38" spans="1:23" x14ac:dyDescent="0.25">
      <c r="A38" s="133" t="s">
        <v>213</v>
      </c>
      <c r="B38" s="133" t="s">
        <v>214</v>
      </c>
      <c r="C38" s="133" t="s">
        <v>239</v>
      </c>
      <c r="D38" s="133"/>
      <c r="E38" s="133"/>
      <c r="F38" s="133"/>
      <c r="G38" s="132">
        <v>22.981999999999999</v>
      </c>
      <c r="H38" s="132"/>
      <c r="I38" s="132"/>
      <c r="J38" s="15"/>
      <c r="K38" s="50"/>
      <c r="L38" s="50"/>
      <c r="M38" s="50"/>
      <c r="N38" s="132"/>
      <c r="O38" s="132"/>
      <c r="P38" s="132"/>
      <c r="Q38" s="15"/>
      <c r="R38" s="133"/>
      <c r="U38" s="132"/>
      <c r="V38" s="132"/>
      <c r="W38" s="132"/>
    </row>
    <row r="39" spans="1:23" x14ac:dyDescent="0.25">
      <c r="A39" s="50" t="s">
        <v>323</v>
      </c>
      <c r="B39" s="50" t="s">
        <v>306</v>
      </c>
      <c r="C39" s="50" t="s">
        <v>239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40">
        <v>21.04</v>
      </c>
      <c r="R39" s="133"/>
      <c r="U39" s="78"/>
      <c r="V39" s="78"/>
      <c r="W39" s="78"/>
    </row>
    <row r="40" spans="1:23" x14ac:dyDescent="0.25">
      <c r="A40" s="50" t="s">
        <v>321</v>
      </c>
      <c r="B40" s="50" t="s">
        <v>310</v>
      </c>
      <c r="C40" s="50" t="s">
        <v>239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132">
        <v>19.337</v>
      </c>
      <c r="O40" s="132">
        <v>5</v>
      </c>
      <c r="Q40" s="15"/>
      <c r="R40" s="133"/>
      <c r="U40" s="132"/>
      <c r="V40" s="132"/>
      <c r="W40" s="132"/>
    </row>
    <row r="41" spans="1:23" x14ac:dyDescent="0.25">
      <c r="A41" s="133" t="s">
        <v>44</v>
      </c>
      <c r="B41" s="133" t="s">
        <v>64</v>
      </c>
      <c r="C41" s="133" t="s">
        <v>239</v>
      </c>
      <c r="D41" s="133">
        <v>21.285</v>
      </c>
      <c r="E41" s="133"/>
      <c r="F41" s="133"/>
      <c r="G41" s="132"/>
      <c r="H41" s="132"/>
      <c r="I41" s="132"/>
      <c r="J41" s="15"/>
      <c r="K41" s="50"/>
      <c r="L41" s="50"/>
      <c r="M41" s="50"/>
      <c r="N41" s="132"/>
      <c r="O41" s="132"/>
      <c r="P41" s="132"/>
      <c r="Q41" s="15"/>
      <c r="R41" s="133"/>
      <c r="U41" s="132"/>
      <c r="V41" s="132"/>
      <c r="W41" s="132"/>
    </row>
    <row r="42" spans="1:23" x14ac:dyDescent="0.25">
      <c r="A42" s="133" t="s">
        <v>44</v>
      </c>
      <c r="B42" s="133" t="s">
        <v>64</v>
      </c>
      <c r="C42" s="133" t="s">
        <v>239</v>
      </c>
      <c r="D42" s="133">
        <v>32.774999999999999</v>
      </c>
      <c r="E42" s="133"/>
      <c r="F42" s="133"/>
      <c r="G42" s="132"/>
      <c r="H42" s="132"/>
      <c r="I42" s="132"/>
      <c r="J42" s="15"/>
      <c r="K42" s="50"/>
      <c r="L42" s="50"/>
      <c r="M42" s="50"/>
      <c r="N42" s="132"/>
      <c r="O42" s="132"/>
      <c r="P42" s="132"/>
      <c r="Q42" s="15"/>
      <c r="R42" s="133"/>
      <c r="U42" s="132"/>
      <c r="V42" s="132"/>
      <c r="W42" s="132"/>
    </row>
    <row r="43" spans="1:23" x14ac:dyDescent="0.25">
      <c r="A43" s="50" t="s">
        <v>285</v>
      </c>
      <c r="B43" s="50" t="s">
        <v>286</v>
      </c>
      <c r="C43" s="50" t="s">
        <v>239</v>
      </c>
      <c r="D43" s="50"/>
      <c r="E43" s="50"/>
      <c r="F43" s="50"/>
      <c r="G43" s="50"/>
      <c r="H43" s="50"/>
      <c r="I43" s="50"/>
      <c r="J43" s="50"/>
      <c r="K43" s="50">
        <v>21.277000000000001</v>
      </c>
      <c r="L43" s="50"/>
      <c r="M43" s="50"/>
      <c r="N43" s="132"/>
      <c r="O43" s="132"/>
      <c r="P43" s="132"/>
      <c r="Q43" s="15"/>
      <c r="R43" s="133"/>
      <c r="U43" s="132"/>
      <c r="V43" s="132"/>
      <c r="W43" s="132"/>
    </row>
    <row r="44" spans="1:23" x14ac:dyDescent="0.25">
      <c r="A44" s="133" t="s">
        <v>451</v>
      </c>
      <c r="B44" s="133" t="s">
        <v>452</v>
      </c>
      <c r="C44" s="50" t="s">
        <v>239</v>
      </c>
      <c r="U44" s="132">
        <v>37.323999999999998</v>
      </c>
      <c r="V44" s="132"/>
      <c r="W44" s="132"/>
    </row>
    <row r="45" spans="1:23" x14ac:dyDescent="0.25">
      <c r="A45" s="133" t="s">
        <v>477</v>
      </c>
      <c r="B45" s="133" t="s">
        <v>458</v>
      </c>
      <c r="C45" s="133" t="s">
        <v>239</v>
      </c>
      <c r="U45" s="132" t="s">
        <v>478</v>
      </c>
      <c r="V45" s="132"/>
      <c r="W45" s="132"/>
    </row>
    <row r="46" spans="1:23" x14ac:dyDescent="0.25">
      <c r="A46" s="133" t="s">
        <v>453</v>
      </c>
      <c r="B46" s="133" t="s">
        <v>454</v>
      </c>
      <c r="C46" s="133" t="s">
        <v>239</v>
      </c>
      <c r="U46" s="78">
        <v>22.545000000000002</v>
      </c>
      <c r="V46" s="78"/>
      <c r="W46" s="78"/>
    </row>
    <row r="47" spans="1:23" x14ac:dyDescent="0.25">
      <c r="A47" s="50" t="s">
        <v>271</v>
      </c>
      <c r="B47" s="50" t="s">
        <v>282</v>
      </c>
      <c r="C47" s="50" t="s">
        <v>239</v>
      </c>
      <c r="D47" s="50"/>
      <c r="E47" s="50"/>
      <c r="F47" s="50"/>
      <c r="G47" s="50"/>
      <c r="H47" s="50"/>
      <c r="I47" s="50"/>
      <c r="J47" s="50"/>
      <c r="K47" s="50">
        <v>20.042000000000002</v>
      </c>
      <c r="L47" s="50"/>
      <c r="M47" s="50"/>
      <c r="N47" s="132" t="s">
        <v>71</v>
      </c>
      <c r="O47" s="132"/>
      <c r="P47" s="132"/>
      <c r="Q47" s="15"/>
      <c r="U47" s="132"/>
      <c r="V47" s="132"/>
      <c r="W47" s="132"/>
    </row>
    <row r="48" spans="1:23" x14ac:dyDescent="0.25">
      <c r="A48" s="50" t="s">
        <v>312</v>
      </c>
      <c r="B48" s="50" t="s">
        <v>59</v>
      </c>
      <c r="C48" s="50" t="s">
        <v>239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32">
        <v>27.852</v>
      </c>
      <c r="U48" s="78"/>
      <c r="V48" s="78"/>
      <c r="W48" s="78"/>
    </row>
    <row r="49" spans="1:23" x14ac:dyDescent="0.25">
      <c r="A49" s="50" t="s">
        <v>47</v>
      </c>
      <c r="B49" s="50" t="s">
        <v>272</v>
      </c>
      <c r="C49" s="50" t="s">
        <v>239</v>
      </c>
      <c r="D49" s="50"/>
      <c r="E49" s="50"/>
      <c r="F49" s="50"/>
      <c r="G49" s="50"/>
      <c r="H49" s="50"/>
      <c r="I49" s="50"/>
      <c r="J49" s="50"/>
      <c r="K49" s="50">
        <v>24.364000000000001</v>
      </c>
      <c r="L49" s="50"/>
      <c r="M49" s="50"/>
      <c r="N49" s="132">
        <v>26.678999999999998</v>
      </c>
      <c r="O49" s="38"/>
      <c r="P49" s="38"/>
      <c r="Q49" s="15"/>
      <c r="R49">
        <v>19.202999999999999</v>
      </c>
      <c r="U49" s="132">
        <v>19.675999999999998</v>
      </c>
      <c r="V49" s="132"/>
      <c r="W49" s="132"/>
    </row>
    <row r="50" spans="1:23" x14ac:dyDescent="0.25">
      <c r="A50" s="76" t="s">
        <v>480</v>
      </c>
      <c r="B50" s="76" t="s">
        <v>454</v>
      </c>
      <c r="C50" s="76" t="s">
        <v>239</v>
      </c>
      <c r="U50" s="78">
        <v>26.117000000000001</v>
      </c>
      <c r="V50" s="78"/>
      <c r="W50" s="78"/>
    </row>
    <row r="51" spans="1:23" x14ac:dyDescent="0.25">
      <c r="A51" s="133" t="s">
        <v>415</v>
      </c>
      <c r="B51" s="133" t="s">
        <v>414</v>
      </c>
      <c r="C51" s="133" t="s">
        <v>239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5"/>
      <c r="R51" s="133">
        <v>18.890999999999998</v>
      </c>
      <c r="S51" s="133">
        <v>5</v>
      </c>
      <c r="U51" s="78">
        <v>18.704999999999998</v>
      </c>
      <c r="V51" s="78">
        <v>4</v>
      </c>
      <c r="W51" s="78"/>
    </row>
    <row r="52" spans="1:23" x14ac:dyDescent="0.25">
      <c r="A52" s="133" t="s">
        <v>415</v>
      </c>
      <c r="B52" s="133" t="s">
        <v>414</v>
      </c>
      <c r="C52" s="133" t="s">
        <v>239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5"/>
      <c r="R52" s="133" t="s">
        <v>416</v>
      </c>
      <c r="S52" s="133"/>
      <c r="U52" s="78">
        <v>17.152000000000001</v>
      </c>
      <c r="V52" s="78">
        <v>1</v>
      </c>
      <c r="W52" s="78"/>
    </row>
    <row r="53" spans="1:23" x14ac:dyDescent="0.25">
      <c r="A53" s="50" t="s">
        <v>313</v>
      </c>
      <c r="B53" s="50" t="s">
        <v>322</v>
      </c>
      <c r="C53" s="50" t="s">
        <v>239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78">
        <v>20.850999999999999</v>
      </c>
      <c r="R53">
        <v>22.021999999999998</v>
      </c>
      <c r="U53" s="78">
        <v>20.809000000000001</v>
      </c>
      <c r="V53" s="78"/>
      <c r="W53" s="78"/>
    </row>
    <row r="54" spans="1:23" x14ac:dyDescent="0.25">
      <c r="A54" s="76" t="s">
        <v>447</v>
      </c>
      <c r="B54" s="76" t="s">
        <v>448</v>
      </c>
      <c r="C54" s="76" t="s">
        <v>239</v>
      </c>
      <c r="U54" s="78">
        <v>24.042999999999999</v>
      </c>
      <c r="V54" s="78"/>
      <c r="W54" s="78"/>
    </row>
    <row r="55" spans="1:23" x14ac:dyDescent="0.25">
      <c r="A55" s="133" t="s">
        <v>398</v>
      </c>
      <c r="B55" s="133" t="s">
        <v>404</v>
      </c>
      <c r="C55" s="133" t="s">
        <v>239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5"/>
      <c r="R55" s="133">
        <v>17.702000000000002</v>
      </c>
      <c r="S55" s="133">
        <v>1</v>
      </c>
      <c r="U55" s="78"/>
      <c r="V55" s="78"/>
      <c r="W55" s="78"/>
    </row>
    <row r="56" spans="1:23" x14ac:dyDescent="0.25">
      <c r="A56" s="133" t="s">
        <v>474</v>
      </c>
      <c r="B56" s="133" t="s">
        <v>475</v>
      </c>
      <c r="C56" s="133" t="s">
        <v>239</v>
      </c>
      <c r="U56" s="40">
        <v>21.47</v>
      </c>
      <c r="V56" s="78"/>
      <c r="W56" s="78"/>
    </row>
    <row r="57" spans="1:23" x14ac:dyDescent="0.25">
      <c r="A57" s="76" t="s">
        <v>7</v>
      </c>
      <c r="B57" s="76" t="s">
        <v>54</v>
      </c>
      <c r="C57" s="76" t="s">
        <v>239</v>
      </c>
      <c r="D57" s="76">
        <v>17.856999999999999</v>
      </c>
      <c r="E57" s="76">
        <v>1</v>
      </c>
      <c r="F57" s="76"/>
      <c r="G57" s="132"/>
      <c r="H57" s="132"/>
      <c r="I57" s="132"/>
      <c r="J57" s="15"/>
      <c r="K57" s="50"/>
      <c r="L57" s="50"/>
      <c r="M57" s="50"/>
      <c r="N57" s="132" t="s">
        <v>71</v>
      </c>
      <c r="O57" s="38"/>
      <c r="P57" s="38"/>
      <c r="U57" s="78"/>
      <c r="V57" s="78"/>
      <c r="W57" s="78"/>
    </row>
    <row r="58" spans="1:23" x14ac:dyDescent="0.25">
      <c r="A58" s="76" t="s">
        <v>145</v>
      </c>
      <c r="B58" s="76" t="s">
        <v>209</v>
      </c>
      <c r="C58" s="76" t="s">
        <v>239</v>
      </c>
      <c r="D58" s="133"/>
      <c r="E58" s="133"/>
      <c r="F58" s="133"/>
      <c r="G58" s="132">
        <v>18.838999999999999</v>
      </c>
      <c r="H58" s="132">
        <v>2</v>
      </c>
      <c r="I58" s="132"/>
      <c r="J58" s="15"/>
      <c r="K58" s="50"/>
      <c r="L58" s="50"/>
      <c r="M58" s="50"/>
      <c r="N58" s="132">
        <v>20.256</v>
      </c>
      <c r="O58" s="38"/>
      <c r="P58" s="38"/>
      <c r="U58" s="78"/>
      <c r="V58" s="78"/>
      <c r="W58" s="78"/>
    </row>
    <row r="59" spans="1:23" x14ac:dyDescent="0.25">
      <c r="A59" s="133" t="s">
        <v>23</v>
      </c>
      <c r="B59" s="133" t="s">
        <v>421</v>
      </c>
      <c r="C59" s="133" t="s">
        <v>239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5"/>
      <c r="R59" s="133">
        <v>31.233000000000001</v>
      </c>
      <c r="S59" s="133"/>
      <c r="U59" s="78"/>
      <c r="V59" s="78"/>
      <c r="W59" s="78"/>
    </row>
    <row r="60" spans="1:23" x14ac:dyDescent="0.25">
      <c r="A60" s="133" t="s">
        <v>23</v>
      </c>
      <c r="B60" s="133" t="s">
        <v>446</v>
      </c>
      <c r="C60" s="133" t="s">
        <v>239</v>
      </c>
      <c r="U60" s="78">
        <v>24.053999999999998</v>
      </c>
      <c r="V60" s="78"/>
      <c r="W60" s="78"/>
    </row>
    <row r="61" spans="1:23" x14ac:dyDescent="0.25">
      <c r="U61" s="78"/>
      <c r="V61" s="78"/>
      <c r="W61" s="78"/>
    </row>
    <row r="62" spans="1:23" x14ac:dyDescent="0.25">
      <c r="U62" s="78"/>
      <c r="V62" s="78"/>
      <c r="W62" s="78"/>
    </row>
    <row r="63" spans="1:23" x14ac:dyDescent="0.25">
      <c r="U63" s="78"/>
      <c r="V63" s="78"/>
      <c r="W63" s="78"/>
    </row>
    <row r="64" spans="1:23" x14ac:dyDescent="0.25">
      <c r="U64" s="78"/>
      <c r="V64" s="78"/>
      <c r="W64" s="78"/>
    </row>
    <row r="65" spans="21:23" x14ac:dyDescent="0.25">
      <c r="U65" s="78"/>
      <c r="V65" s="78"/>
      <c r="W65" s="78"/>
    </row>
    <row r="66" spans="21:23" x14ac:dyDescent="0.25">
      <c r="U66" s="78"/>
      <c r="V66" s="78"/>
      <c r="W66" s="78"/>
    </row>
    <row r="67" spans="21:23" x14ac:dyDescent="0.25">
      <c r="U67" s="78"/>
      <c r="V67" s="78"/>
      <c r="W67" s="78"/>
    </row>
    <row r="68" spans="21:23" x14ac:dyDescent="0.25">
      <c r="U68" s="78"/>
      <c r="V68" s="78"/>
      <c r="W68" s="78"/>
    </row>
  </sheetData>
  <sortState ref="A5:Z66">
    <sortCondition ref="C5:C66"/>
  </sortState>
  <mergeCells count="8">
    <mergeCell ref="A1:R1"/>
    <mergeCell ref="G3:I3"/>
    <mergeCell ref="D3:F3"/>
    <mergeCell ref="K3:M3"/>
    <mergeCell ref="N3:P3"/>
    <mergeCell ref="D2:J2"/>
    <mergeCell ref="K2:P2"/>
    <mergeCell ref="R2:X2"/>
  </mergeCells>
  <pageMargins left="0.7" right="0.7" top="0.75" bottom="0.75" header="0.3" footer="0.3"/>
  <pageSetup scale="55" fitToHeight="0" orientation="landscape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opLeftCell="A20" workbookViewId="0">
      <selection activeCell="Y22" sqref="Y22"/>
    </sheetView>
  </sheetViews>
  <sheetFormatPr defaultRowHeight="15" x14ac:dyDescent="0.25"/>
  <cols>
    <col min="1" max="1" width="18.28515625" bestFit="1" customWidth="1"/>
    <col min="2" max="2" width="11.140625" bestFit="1" customWidth="1"/>
    <col min="3" max="3" width="7" bestFit="1" customWidth="1"/>
    <col min="4" max="4" width="8.5703125" customWidth="1"/>
    <col min="5" max="5" width="11.7109375" customWidth="1"/>
    <col min="6" max="6" width="7.5703125" customWidth="1"/>
    <col min="7" max="7" width="8.5703125" customWidth="1"/>
    <col min="8" max="8" width="11.7109375" customWidth="1"/>
    <col min="9" max="10" width="7.5703125" customWidth="1"/>
    <col min="11" max="11" width="8.28515625" customWidth="1"/>
    <col min="12" max="12" width="11.7109375" customWidth="1"/>
    <col min="13" max="13" width="7.5703125" customWidth="1"/>
    <col min="14" max="14" width="10.140625" customWidth="1"/>
    <col min="15" max="15" width="11.7109375" customWidth="1"/>
    <col min="16" max="16" width="7.5703125" customWidth="1"/>
    <col min="17" max="17" width="6.5703125" style="17" customWidth="1"/>
    <col min="18" max="18" width="8.42578125" style="76" customWidth="1"/>
    <col min="19" max="19" width="11.7109375" bestFit="1" customWidth="1"/>
    <col min="24" max="24" width="9.140625" style="24"/>
    <col min="25" max="25" width="9.140625" style="15"/>
    <col min="26" max="26" width="11.5703125" style="143" bestFit="1" customWidth="1"/>
  </cols>
  <sheetData>
    <row r="1" spans="1:26" ht="15.75" x14ac:dyDescent="0.25">
      <c r="A1" s="163" t="s">
        <v>200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26" s="1" customFormat="1" x14ac:dyDescent="0.25">
      <c r="C2" s="13"/>
      <c r="D2" s="162" t="s">
        <v>74</v>
      </c>
      <c r="E2" s="162"/>
      <c r="F2" s="162"/>
      <c r="G2" s="162"/>
      <c r="H2" s="162"/>
      <c r="I2" s="162"/>
      <c r="J2" s="162"/>
      <c r="K2" s="161" t="s">
        <v>218</v>
      </c>
      <c r="L2" s="161"/>
      <c r="M2" s="161"/>
      <c r="N2" s="161"/>
      <c r="O2" s="161"/>
      <c r="P2" s="161"/>
      <c r="Q2" s="22"/>
      <c r="R2" s="161" t="s">
        <v>386</v>
      </c>
      <c r="S2" s="161"/>
      <c r="T2" s="161"/>
      <c r="U2" s="161"/>
      <c r="V2" s="161"/>
      <c r="W2" s="161"/>
      <c r="X2" s="161"/>
      <c r="Y2" s="15"/>
      <c r="Z2" s="143"/>
    </row>
    <row r="3" spans="1:26" s="1" customFormat="1" x14ac:dyDescent="0.25">
      <c r="C3" s="13"/>
      <c r="D3" s="162" t="s">
        <v>73</v>
      </c>
      <c r="E3" s="162"/>
      <c r="F3" s="162"/>
      <c r="G3" s="160" t="s">
        <v>114</v>
      </c>
      <c r="H3" s="160"/>
      <c r="I3" s="160"/>
      <c r="J3" s="46"/>
      <c r="K3" s="161" t="s">
        <v>257</v>
      </c>
      <c r="L3" s="161"/>
      <c r="M3" s="161"/>
      <c r="N3" s="160" t="s">
        <v>255</v>
      </c>
      <c r="O3" s="160"/>
      <c r="P3" s="160"/>
      <c r="Q3" s="22"/>
      <c r="R3" s="77" t="s">
        <v>387</v>
      </c>
      <c r="S3" s="79"/>
      <c r="T3" s="76"/>
      <c r="U3" s="83" t="s">
        <v>388</v>
      </c>
      <c r="V3" s="83"/>
      <c r="W3" s="83"/>
      <c r="X3" s="24"/>
      <c r="Y3" s="15" t="s">
        <v>253</v>
      </c>
      <c r="Z3" s="143"/>
    </row>
    <row r="4" spans="1:26" s="14" customFormat="1" x14ac:dyDescent="0.25">
      <c r="A4" s="14" t="s">
        <v>32</v>
      </c>
      <c r="B4" s="14" t="s">
        <v>33</v>
      </c>
      <c r="C4" s="14" t="s">
        <v>237</v>
      </c>
      <c r="D4" s="14" t="s">
        <v>72</v>
      </c>
      <c r="E4" s="14" t="s">
        <v>35</v>
      </c>
      <c r="F4" s="14" t="s">
        <v>236</v>
      </c>
      <c r="G4" s="35" t="s">
        <v>72</v>
      </c>
      <c r="H4" s="35" t="s">
        <v>35</v>
      </c>
      <c r="I4" s="35" t="s">
        <v>236</v>
      </c>
      <c r="J4" s="16" t="s">
        <v>240</v>
      </c>
      <c r="K4" s="14" t="s">
        <v>72</v>
      </c>
      <c r="L4" s="14" t="s">
        <v>35</v>
      </c>
      <c r="M4" s="14" t="s">
        <v>236</v>
      </c>
      <c r="N4" s="35" t="s">
        <v>72</v>
      </c>
      <c r="O4" s="35" t="s">
        <v>35</v>
      </c>
      <c r="P4" s="35" t="s">
        <v>236</v>
      </c>
      <c r="Q4" s="16" t="s">
        <v>240</v>
      </c>
      <c r="R4" s="14" t="s">
        <v>72</v>
      </c>
      <c r="S4" s="14" t="s">
        <v>35</v>
      </c>
      <c r="T4" s="14" t="s">
        <v>236</v>
      </c>
      <c r="U4" s="35" t="s">
        <v>72</v>
      </c>
      <c r="V4" s="35" t="s">
        <v>35</v>
      </c>
      <c r="W4" s="35" t="s">
        <v>236</v>
      </c>
      <c r="X4" s="16" t="s">
        <v>240</v>
      </c>
      <c r="Y4" s="16" t="s">
        <v>240</v>
      </c>
      <c r="Z4" s="144" t="s">
        <v>553</v>
      </c>
    </row>
    <row r="5" spans="1:26" x14ac:dyDescent="0.25">
      <c r="A5" s="84" t="s">
        <v>249</v>
      </c>
      <c r="B5" s="84" t="s">
        <v>91</v>
      </c>
      <c r="C5" s="84" t="s">
        <v>238</v>
      </c>
      <c r="D5" s="84">
        <v>18.696999999999999</v>
      </c>
      <c r="E5" s="84">
        <v>1</v>
      </c>
      <c r="F5" s="84">
        <v>6</v>
      </c>
      <c r="G5" s="85">
        <v>25.898</v>
      </c>
      <c r="H5" s="85">
        <v>5</v>
      </c>
      <c r="I5" s="85">
        <v>2</v>
      </c>
      <c r="J5" s="86">
        <f>F5+I5</f>
        <v>8</v>
      </c>
      <c r="K5" s="87">
        <v>18.907</v>
      </c>
      <c r="L5" s="87">
        <v>3</v>
      </c>
      <c r="M5" s="87">
        <v>4</v>
      </c>
      <c r="N5" s="85">
        <v>18.623999999999999</v>
      </c>
      <c r="O5" s="85">
        <v>2</v>
      </c>
      <c r="P5" s="85">
        <v>5</v>
      </c>
      <c r="Q5" s="86">
        <f>M5+P5</f>
        <v>9</v>
      </c>
      <c r="R5" s="87">
        <v>18.885000000000002</v>
      </c>
      <c r="S5" s="87">
        <v>2</v>
      </c>
      <c r="T5" s="87">
        <v>5</v>
      </c>
      <c r="U5" s="85">
        <v>18.777000000000001</v>
      </c>
      <c r="V5" s="85">
        <v>3</v>
      </c>
      <c r="W5" s="85">
        <v>4</v>
      </c>
      <c r="X5" s="95">
        <v>7</v>
      </c>
      <c r="Y5" s="86">
        <f>J5+Q5+X5</f>
        <v>24</v>
      </c>
    </row>
    <row r="6" spans="1:26" x14ac:dyDescent="0.25">
      <c r="A6" s="84" t="s">
        <v>25</v>
      </c>
      <c r="B6" s="84" t="s">
        <v>26</v>
      </c>
      <c r="C6" s="84" t="s">
        <v>238</v>
      </c>
      <c r="D6" s="84">
        <v>19.294</v>
      </c>
      <c r="E6" s="84">
        <v>3</v>
      </c>
      <c r="F6" s="84">
        <v>4</v>
      </c>
      <c r="G6" s="85">
        <v>21.047000000000001</v>
      </c>
      <c r="H6" s="85">
        <v>1</v>
      </c>
      <c r="I6" s="85">
        <v>6</v>
      </c>
      <c r="J6" s="86">
        <f>F6+I6</f>
        <v>10</v>
      </c>
      <c r="K6" s="87">
        <v>19.300999999999998</v>
      </c>
      <c r="L6" s="87">
        <v>4</v>
      </c>
      <c r="M6" s="87">
        <v>3</v>
      </c>
      <c r="N6" s="85">
        <v>19.135999999999999</v>
      </c>
      <c r="O6" s="85">
        <v>3</v>
      </c>
      <c r="P6" s="85">
        <v>4</v>
      </c>
      <c r="Q6" s="86">
        <f>M6+P6</f>
        <v>7</v>
      </c>
      <c r="R6" s="84">
        <v>19.431999999999999</v>
      </c>
      <c r="S6" s="87">
        <v>5</v>
      </c>
      <c r="T6" s="87">
        <v>2</v>
      </c>
      <c r="U6" s="85">
        <v>19.492000000000001</v>
      </c>
      <c r="V6" s="85"/>
      <c r="W6" s="85"/>
      <c r="X6" s="95">
        <v>2</v>
      </c>
      <c r="Y6" s="86">
        <v>19</v>
      </c>
    </row>
    <row r="7" spans="1:26" x14ac:dyDescent="0.25">
      <c r="A7" s="84" t="s">
        <v>96</v>
      </c>
      <c r="B7" s="84" t="s">
        <v>97</v>
      </c>
      <c r="C7" s="84" t="s">
        <v>238</v>
      </c>
      <c r="D7" s="84">
        <v>21.106999999999999</v>
      </c>
      <c r="E7" s="84"/>
      <c r="F7" s="84"/>
      <c r="G7" s="85"/>
      <c r="H7" s="85"/>
      <c r="I7" s="85"/>
      <c r="J7" s="86">
        <v>0</v>
      </c>
      <c r="K7" s="87">
        <v>18.407</v>
      </c>
      <c r="L7" s="87">
        <v>2</v>
      </c>
      <c r="M7" s="87">
        <v>5</v>
      </c>
      <c r="N7" s="85">
        <v>18.384</v>
      </c>
      <c r="O7" s="85">
        <v>1</v>
      </c>
      <c r="P7" s="85">
        <v>6</v>
      </c>
      <c r="Q7" s="86">
        <v>11</v>
      </c>
      <c r="R7" s="84" t="s">
        <v>427</v>
      </c>
      <c r="S7" s="96"/>
      <c r="T7" s="96"/>
      <c r="U7" s="85">
        <v>19.065000000000001</v>
      </c>
      <c r="V7" s="85"/>
      <c r="W7" s="85"/>
      <c r="X7" s="95">
        <v>0</v>
      </c>
      <c r="Y7" s="86">
        <v>11</v>
      </c>
    </row>
    <row r="8" spans="1:26" x14ac:dyDescent="0.25">
      <c r="A8" s="5" t="s">
        <v>222</v>
      </c>
      <c r="B8" s="5" t="s">
        <v>223</v>
      </c>
      <c r="C8" s="80" t="s">
        <v>238</v>
      </c>
      <c r="D8" s="133"/>
      <c r="E8" s="133"/>
      <c r="F8" s="133"/>
      <c r="G8" s="132">
        <v>24.251000000000001</v>
      </c>
      <c r="H8" s="132">
        <v>4</v>
      </c>
      <c r="I8" s="132">
        <v>3</v>
      </c>
      <c r="J8" s="15">
        <f>F8+I8</f>
        <v>3</v>
      </c>
      <c r="K8" s="50"/>
      <c r="L8" s="50"/>
      <c r="M8" s="50"/>
      <c r="N8" s="132"/>
      <c r="O8" s="132"/>
      <c r="P8" s="132"/>
      <c r="Q8" s="15"/>
      <c r="R8" s="76">
        <v>19.654</v>
      </c>
      <c r="U8" s="78">
        <v>18.760000000000002</v>
      </c>
      <c r="V8" s="78">
        <v>2</v>
      </c>
      <c r="W8" s="78">
        <v>5</v>
      </c>
      <c r="X8" s="24">
        <v>5</v>
      </c>
      <c r="Y8" s="94">
        <v>8</v>
      </c>
    </row>
    <row r="9" spans="1:26" x14ac:dyDescent="0.25">
      <c r="A9" s="84" t="s">
        <v>58</v>
      </c>
      <c r="B9" s="84" t="s">
        <v>59</v>
      </c>
      <c r="C9" s="84" t="s">
        <v>238</v>
      </c>
      <c r="D9" s="84" t="s">
        <v>71</v>
      </c>
      <c r="E9" s="84"/>
      <c r="F9" s="84"/>
      <c r="G9" s="85">
        <v>35.957999999999998</v>
      </c>
      <c r="H9" s="85"/>
      <c r="I9" s="85"/>
      <c r="J9" s="86">
        <f>F9+I9</f>
        <v>0</v>
      </c>
      <c r="K9" s="87">
        <v>18.061</v>
      </c>
      <c r="L9" s="87">
        <v>1</v>
      </c>
      <c r="M9" s="87">
        <v>6</v>
      </c>
      <c r="N9" s="85"/>
      <c r="O9" s="85"/>
      <c r="P9" s="85"/>
      <c r="Q9" s="86">
        <f>M9</f>
        <v>6</v>
      </c>
      <c r="R9" s="84"/>
      <c r="S9" s="96"/>
      <c r="T9" s="96"/>
      <c r="U9" s="85"/>
      <c r="V9" s="85"/>
      <c r="W9" s="85"/>
      <c r="X9" s="95"/>
      <c r="Y9" s="86">
        <v>6</v>
      </c>
    </row>
    <row r="10" spans="1:26" x14ac:dyDescent="0.25">
      <c r="A10" s="84" t="s">
        <v>23</v>
      </c>
      <c r="B10" s="84" t="s">
        <v>24</v>
      </c>
      <c r="C10" s="84" t="s">
        <v>238</v>
      </c>
      <c r="D10" s="84" t="s">
        <v>102</v>
      </c>
      <c r="E10" s="84"/>
      <c r="F10" s="84"/>
      <c r="G10" s="85"/>
      <c r="H10" s="85"/>
      <c r="I10" s="85"/>
      <c r="J10" s="86"/>
      <c r="K10" s="87"/>
      <c r="L10" s="87"/>
      <c r="M10" s="87"/>
      <c r="N10" s="85">
        <v>19.331</v>
      </c>
      <c r="O10" s="85">
        <v>5</v>
      </c>
      <c r="P10" s="85">
        <v>2</v>
      </c>
      <c r="Q10" s="86">
        <f>P10</f>
        <v>2</v>
      </c>
      <c r="R10" s="87">
        <v>19.010000000000002</v>
      </c>
      <c r="S10" s="87">
        <v>3</v>
      </c>
      <c r="T10" s="87">
        <v>4</v>
      </c>
      <c r="U10" s="85">
        <v>19.297000000000001</v>
      </c>
      <c r="V10" s="85"/>
      <c r="W10" s="85"/>
      <c r="X10" s="95">
        <v>4</v>
      </c>
      <c r="Y10" s="86">
        <v>6</v>
      </c>
    </row>
    <row r="11" spans="1:26" x14ac:dyDescent="0.25">
      <c r="A11" s="84" t="s">
        <v>94</v>
      </c>
      <c r="B11" s="84" t="s">
        <v>95</v>
      </c>
      <c r="C11" s="84" t="s">
        <v>238</v>
      </c>
      <c r="D11" s="84">
        <v>20.692</v>
      </c>
      <c r="E11" s="84"/>
      <c r="F11" s="84"/>
      <c r="G11" s="85">
        <v>23.684000000000001</v>
      </c>
      <c r="H11" s="85">
        <v>3</v>
      </c>
      <c r="I11" s="85">
        <v>4</v>
      </c>
      <c r="J11" s="86">
        <f t="shared" ref="J11:J16" si="0">F11+I11</f>
        <v>4</v>
      </c>
      <c r="K11" s="91">
        <v>21.77</v>
      </c>
      <c r="L11" s="87"/>
      <c r="M11" s="87"/>
      <c r="N11" s="85">
        <v>24.535</v>
      </c>
      <c r="O11" s="85"/>
      <c r="P11" s="85"/>
      <c r="Q11" s="86"/>
      <c r="R11" s="84">
        <v>20.553000000000001</v>
      </c>
      <c r="S11" s="96"/>
      <c r="T11" s="96"/>
      <c r="U11" s="85">
        <v>20.312000000000001</v>
      </c>
      <c r="V11" s="85"/>
      <c r="W11" s="85"/>
      <c r="X11" s="95"/>
      <c r="Y11" s="86">
        <v>4</v>
      </c>
    </row>
    <row r="12" spans="1:26" x14ac:dyDescent="0.25">
      <c r="A12" s="84" t="s">
        <v>21</v>
      </c>
      <c r="B12" s="84" t="s">
        <v>22</v>
      </c>
      <c r="C12" s="84" t="s">
        <v>238</v>
      </c>
      <c r="D12" s="84">
        <v>20.318999999999999</v>
      </c>
      <c r="E12" s="84">
        <v>5</v>
      </c>
      <c r="F12" s="84">
        <v>2</v>
      </c>
      <c r="G12" s="85"/>
      <c r="H12" s="85"/>
      <c r="I12" s="85"/>
      <c r="J12" s="86">
        <f t="shared" si="0"/>
        <v>2</v>
      </c>
      <c r="K12" s="87">
        <v>19.504000000000001</v>
      </c>
      <c r="L12" s="87">
        <v>5</v>
      </c>
      <c r="M12" s="87">
        <v>2</v>
      </c>
      <c r="N12" s="85">
        <v>19.72</v>
      </c>
      <c r="O12" s="85"/>
      <c r="P12" s="85"/>
      <c r="Q12" s="86">
        <f>M12</f>
        <v>2</v>
      </c>
      <c r="R12" s="84">
        <v>19.577000000000002</v>
      </c>
      <c r="S12" s="96"/>
      <c r="T12" s="96"/>
      <c r="U12" s="85">
        <v>20.045000000000002</v>
      </c>
      <c r="V12" s="85"/>
      <c r="W12" s="85"/>
      <c r="X12" s="95"/>
      <c r="Y12" s="86">
        <v>4</v>
      </c>
    </row>
    <row r="13" spans="1:26" x14ac:dyDescent="0.25">
      <c r="A13" s="5" t="s">
        <v>13</v>
      </c>
      <c r="B13" s="5" t="s">
        <v>14</v>
      </c>
      <c r="C13" s="13" t="s">
        <v>238</v>
      </c>
      <c r="D13" s="76">
        <v>19.542999999999999</v>
      </c>
      <c r="E13" s="76">
        <v>4</v>
      </c>
      <c r="F13" s="76">
        <v>3</v>
      </c>
      <c r="G13" s="78" t="s">
        <v>228</v>
      </c>
      <c r="H13" s="78"/>
      <c r="I13" s="78"/>
      <c r="J13" s="15">
        <f t="shared" si="0"/>
        <v>3</v>
      </c>
      <c r="K13" s="50"/>
      <c r="L13" s="50"/>
      <c r="M13" s="50"/>
      <c r="N13" s="55"/>
      <c r="O13" s="55"/>
      <c r="P13" s="55"/>
      <c r="Q13" s="15"/>
      <c r="R13" s="76">
        <v>22.315999999999999</v>
      </c>
      <c r="U13" s="78"/>
      <c r="V13" s="78"/>
      <c r="W13" s="78"/>
      <c r="Y13" s="15">
        <v>3</v>
      </c>
    </row>
    <row r="14" spans="1:26" x14ac:dyDescent="0.25">
      <c r="A14" s="133" t="s">
        <v>248</v>
      </c>
      <c r="B14" s="133" t="s">
        <v>106</v>
      </c>
      <c r="C14" s="133" t="s">
        <v>238</v>
      </c>
      <c r="D14" s="133" t="s">
        <v>107</v>
      </c>
      <c r="E14" s="133"/>
      <c r="F14" s="133"/>
      <c r="G14" s="132"/>
      <c r="H14" s="132"/>
      <c r="I14" s="132"/>
      <c r="J14" s="15">
        <f t="shared" si="0"/>
        <v>0</v>
      </c>
      <c r="K14" s="50"/>
      <c r="L14" s="50"/>
      <c r="M14" s="50"/>
      <c r="N14" s="132"/>
      <c r="O14" s="132"/>
      <c r="P14" s="132"/>
      <c r="Q14" s="15"/>
      <c r="R14" s="133" t="s">
        <v>428</v>
      </c>
      <c r="U14" s="132"/>
      <c r="V14" s="132"/>
      <c r="W14" s="132"/>
      <c r="Y14" s="15">
        <v>0</v>
      </c>
    </row>
    <row r="15" spans="1:26" x14ac:dyDescent="0.25">
      <c r="A15" s="5" t="s">
        <v>103</v>
      </c>
      <c r="B15" s="5" t="s">
        <v>104</v>
      </c>
      <c r="C15" s="13" t="s">
        <v>238</v>
      </c>
      <c r="D15" s="76" t="s">
        <v>105</v>
      </c>
      <c r="E15" s="76"/>
      <c r="F15" s="76"/>
      <c r="G15" s="78"/>
      <c r="H15" s="78"/>
      <c r="I15" s="78"/>
      <c r="J15" s="15">
        <f t="shared" si="0"/>
        <v>0</v>
      </c>
      <c r="K15" s="50"/>
      <c r="L15" s="50"/>
      <c r="M15" s="50"/>
      <c r="N15" s="55"/>
      <c r="O15" s="55"/>
      <c r="P15" s="55"/>
      <c r="Q15" s="15"/>
      <c r="U15" s="78"/>
      <c r="V15" s="78"/>
      <c r="W15" s="78"/>
      <c r="Y15" s="15">
        <v>0</v>
      </c>
    </row>
    <row r="16" spans="1:26" x14ac:dyDescent="0.25">
      <c r="A16" s="5" t="s">
        <v>100</v>
      </c>
      <c r="B16" s="5" t="s">
        <v>101</v>
      </c>
      <c r="C16" s="80" t="s">
        <v>238</v>
      </c>
      <c r="D16" s="133">
        <v>23.922000000000001</v>
      </c>
      <c r="E16" s="133"/>
      <c r="F16" s="133"/>
      <c r="G16" s="132"/>
      <c r="H16" s="132"/>
      <c r="I16" s="132"/>
      <c r="J16" s="15">
        <f t="shared" si="0"/>
        <v>0</v>
      </c>
      <c r="K16" s="50">
        <v>50.911000000000001</v>
      </c>
      <c r="L16" s="50"/>
      <c r="M16" s="50"/>
      <c r="N16" s="132"/>
      <c r="O16" s="132"/>
      <c r="P16" s="132"/>
      <c r="Q16" s="15"/>
      <c r="U16" s="78"/>
      <c r="V16" s="78"/>
      <c r="W16" s="78"/>
      <c r="Y16" s="15">
        <v>0</v>
      </c>
    </row>
    <row r="17" spans="1:25" x14ac:dyDescent="0.25">
      <c r="A17" s="5" t="s">
        <v>330</v>
      </c>
      <c r="B17" s="5" t="s">
        <v>331</v>
      </c>
      <c r="C17" s="54" t="s">
        <v>238</v>
      </c>
      <c r="G17" s="38"/>
      <c r="H17" s="38"/>
      <c r="I17" s="38"/>
      <c r="J17" s="38"/>
      <c r="K17" s="52"/>
      <c r="L17" s="52"/>
      <c r="M17" s="52"/>
      <c r="N17" s="55">
        <v>36.759</v>
      </c>
      <c r="O17" s="38"/>
      <c r="P17" s="38"/>
      <c r="Q17" s="15"/>
      <c r="U17" s="78"/>
      <c r="V17" s="78"/>
      <c r="W17" s="78"/>
      <c r="Y17" s="15">
        <v>0</v>
      </c>
    </row>
    <row r="18" spans="1:25" x14ac:dyDescent="0.25">
      <c r="A18" s="84" t="s">
        <v>49</v>
      </c>
      <c r="B18" s="84" t="s">
        <v>46</v>
      </c>
      <c r="C18" s="84" t="s">
        <v>238</v>
      </c>
      <c r="D18" s="84">
        <v>25.413</v>
      </c>
      <c r="E18" s="84"/>
      <c r="F18" s="84"/>
      <c r="G18" s="85"/>
      <c r="H18" s="85"/>
      <c r="I18" s="85"/>
      <c r="J18" s="86"/>
      <c r="K18" s="87"/>
      <c r="L18" s="87"/>
      <c r="M18" s="87"/>
      <c r="N18" s="85">
        <v>21.404</v>
      </c>
      <c r="O18" s="85"/>
      <c r="P18" s="85"/>
      <c r="Q18" s="86"/>
      <c r="R18" s="84" t="s">
        <v>71</v>
      </c>
      <c r="S18" s="96"/>
      <c r="T18" s="96"/>
      <c r="U18" s="85"/>
      <c r="V18" s="85"/>
      <c r="W18" s="85"/>
      <c r="X18" s="95"/>
      <c r="Y18" s="86">
        <v>0</v>
      </c>
    </row>
    <row r="19" spans="1:25" x14ac:dyDescent="0.25">
      <c r="A19" s="5" t="s">
        <v>92</v>
      </c>
      <c r="B19" s="5" t="s">
        <v>93</v>
      </c>
      <c r="C19" s="62" t="s">
        <v>239</v>
      </c>
      <c r="D19" s="76">
        <v>19.280999999999999</v>
      </c>
      <c r="E19" s="76">
        <v>2</v>
      </c>
      <c r="F19" s="76"/>
      <c r="G19" s="78"/>
      <c r="H19" s="78"/>
      <c r="I19" s="78"/>
      <c r="J19" s="15">
        <f>F19+I19</f>
        <v>0</v>
      </c>
      <c r="K19" s="50"/>
      <c r="L19" s="50"/>
      <c r="M19" s="50"/>
      <c r="N19" s="55"/>
      <c r="O19" s="55"/>
      <c r="P19" s="55"/>
      <c r="Q19" s="15"/>
      <c r="U19" s="78"/>
      <c r="V19" s="78"/>
      <c r="W19" s="78"/>
    </row>
    <row r="20" spans="1:25" x14ac:dyDescent="0.25">
      <c r="A20" s="5" t="s">
        <v>52</v>
      </c>
      <c r="B20" s="5" t="s">
        <v>53</v>
      </c>
      <c r="C20" s="13" t="s">
        <v>239</v>
      </c>
      <c r="D20" s="135" t="s">
        <v>71</v>
      </c>
      <c r="E20" s="135"/>
      <c r="F20" s="135"/>
      <c r="G20" s="134"/>
      <c r="H20" s="134"/>
      <c r="I20" s="134"/>
      <c r="J20" s="15">
        <f>F20+I20</f>
        <v>0</v>
      </c>
      <c r="K20" s="51">
        <v>22.27</v>
      </c>
      <c r="L20" s="50"/>
      <c r="M20" s="50"/>
      <c r="N20" s="132"/>
      <c r="O20" s="134"/>
      <c r="P20" s="134"/>
      <c r="Q20" s="15"/>
      <c r="U20" s="78"/>
      <c r="V20" s="78"/>
      <c r="W20" s="78"/>
    </row>
    <row r="21" spans="1:25" x14ac:dyDescent="0.25">
      <c r="A21" s="5" t="s">
        <v>15</v>
      </c>
      <c r="B21" s="5" t="s">
        <v>219</v>
      </c>
      <c r="C21" s="13" t="s">
        <v>239</v>
      </c>
      <c r="D21" s="133"/>
      <c r="E21" s="133"/>
      <c r="F21" s="133"/>
      <c r="G21" s="132" t="s">
        <v>229</v>
      </c>
      <c r="H21" s="132"/>
      <c r="I21" s="132"/>
      <c r="J21" s="15">
        <f>F21+I21</f>
        <v>0</v>
      </c>
      <c r="K21" s="50" t="s">
        <v>292</v>
      </c>
      <c r="L21" s="50"/>
      <c r="M21" s="50"/>
      <c r="N21" s="132"/>
      <c r="O21" s="132"/>
      <c r="P21" s="132"/>
      <c r="Q21" s="15"/>
      <c r="R21" s="133"/>
      <c r="U21" s="78"/>
      <c r="V21" s="78"/>
      <c r="W21" s="78"/>
    </row>
    <row r="22" spans="1:25" x14ac:dyDescent="0.25">
      <c r="A22" s="5" t="s">
        <v>466</v>
      </c>
      <c r="B22" s="5" t="s">
        <v>467</v>
      </c>
      <c r="C22" s="80" t="s">
        <v>239</v>
      </c>
      <c r="U22" s="78">
        <v>34.293999999999997</v>
      </c>
      <c r="V22" s="78"/>
      <c r="W22" s="78"/>
    </row>
    <row r="23" spans="1:25" x14ac:dyDescent="0.25">
      <c r="A23" s="5" t="s">
        <v>182</v>
      </c>
      <c r="B23" s="5" t="s">
        <v>426</v>
      </c>
      <c r="C23" s="13" t="s">
        <v>239</v>
      </c>
      <c r="R23" s="4">
        <v>19.829999999999998</v>
      </c>
      <c r="U23" s="78">
        <v>19.082999999999998</v>
      </c>
      <c r="V23" s="78">
        <v>5</v>
      </c>
      <c r="W23" s="78"/>
    </row>
    <row r="24" spans="1:25" x14ac:dyDescent="0.25">
      <c r="A24" s="5" t="s">
        <v>290</v>
      </c>
      <c r="B24" s="5" t="s">
        <v>291</v>
      </c>
      <c r="C24" s="13" t="s">
        <v>239</v>
      </c>
      <c r="G24" s="38"/>
      <c r="H24" s="38"/>
      <c r="I24" s="38"/>
      <c r="J24" s="38"/>
      <c r="K24" s="50">
        <v>29.029</v>
      </c>
      <c r="L24" s="52"/>
      <c r="M24" s="52"/>
      <c r="N24" s="132"/>
      <c r="O24" s="132"/>
      <c r="P24" s="132"/>
      <c r="Q24" s="15"/>
      <c r="U24" s="78"/>
      <c r="V24" s="78"/>
      <c r="W24" s="78"/>
    </row>
    <row r="25" spans="1:25" x14ac:dyDescent="0.25">
      <c r="A25" s="48" t="s">
        <v>423</v>
      </c>
      <c r="B25" s="48" t="s">
        <v>424</v>
      </c>
      <c r="C25" s="48" t="s">
        <v>239</v>
      </c>
      <c r="K25" s="52"/>
      <c r="L25" s="52"/>
      <c r="M25" s="52"/>
      <c r="R25" s="76">
        <v>18.373000000000001</v>
      </c>
      <c r="S25" s="133">
        <v>1</v>
      </c>
      <c r="U25" s="78"/>
      <c r="V25" s="78"/>
      <c r="W25" s="78"/>
    </row>
    <row r="26" spans="1:25" x14ac:dyDescent="0.25">
      <c r="A26" s="48" t="s">
        <v>103</v>
      </c>
      <c r="B26" s="48" t="s">
        <v>483</v>
      </c>
      <c r="C26" s="48" t="s">
        <v>239</v>
      </c>
      <c r="U26" s="132">
        <v>40.371000000000002</v>
      </c>
      <c r="V26" s="78"/>
      <c r="W26" s="78"/>
    </row>
    <row r="27" spans="1:25" x14ac:dyDescent="0.25">
      <c r="A27" s="48" t="s">
        <v>328</v>
      </c>
      <c r="B27" s="48" t="s">
        <v>306</v>
      </c>
      <c r="C27" s="80" t="s">
        <v>239</v>
      </c>
      <c r="G27" s="38"/>
      <c r="H27" s="38"/>
      <c r="I27" s="38"/>
      <c r="J27" s="38"/>
      <c r="K27" s="52"/>
      <c r="L27" s="52"/>
      <c r="M27" s="52"/>
      <c r="N27" s="132">
        <v>19.172000000000001</v>
      </c>
      <c r="O27" s="132">
        <v>4</v>
      </c>
      <c r="P27" s="132"/>
      <c r="Q27" s="15"/>
      <c r="U27" s="78"/>
      <c r="V27" s="78"/>
      <c r="W27" s="78"/>
    </row>
    <row r="28" spans="1:25" x14ac:dyDescent="0.25">
      <c r="A28" s="133" t="s">
        <v>481</v>
      </c>
      <c r="B28" s="133" t="s">
        <v>482</v>
      </c>
      <c r="C28" s="133" t="s">
        <v>239</v>
      </c>
      <c r="R28" s="133"/>
      <c r="U28" s="40">
        <v>18.36</v>
      </c>
      <c r="V28" s="132">
        <v>1</v>
      </c>
      <c r="W28" s="132"/>
    </row>
    <row r="29" spans="1:25" x14ac:dyDescent="0.25">
      <c r="A29" s="54" t="s">
        <v>15</v>
      </c>
      <c r="B29" s="54" t="s">
        <v>219</v>
      </c>
      <c r="C29" s="80" t="s">
        <v>239</v>
      </c>
      <c r="G29" s="38"/>
      <c r="H29" s="38"/>
      <c r="I29" s="38"/>
      <c r="J29" s="38"/>
      <c r="K29" s="50">
        <v>31.056000000000001</v>
      </c>
      <c r="L29" s="52"/>
      <c r="M29" s="52"/>
      <c r="N29" s="132" t="s">
        <v>329</v>
      </c>
      <c r="O29" s="132"/>
      <c r="P29" s="132"/>
      <c r="Q29" s="15"/>
      <c r="U29" s="78"/>
      <c r="V29" s="78"/>
      <c r="W29" s="78"/>
    </row>
    <row r="30" spans="1:25" x14ac:dyDescent="0.25">
      <c r="A30" s="76" t="s">
        <v>241</v>
      </c>
      <c r="B30" s="76" t="s">
        <v>425</v>
      </c>
      <c r="C30" s="80" t="s">
        <v>239</v>
      </c>
      <c r="R30" s="76">
        <v>19.425000000000001</v>
      </c>
      <c r="S30" s="133">
        <v>4</v>
      </c>
      <c r="U30" s="78">
        <v>18.806000000000001</v>
      </c>
      <c r="V30" s="78">
        <v>4</v>
      </c>
      <c r="W30" s="78"/>
    </row>
    <row r="31" spans="1:25" x14ac:dyDescent="0.25">
      <c r="A31" s="76" t="s">
        <v>278</v>
      </c>
      <c r="B31" s="76" t="s">
        <v>282</v>
      </c>
      <c r="C31" s="80" t="s">
        <v>239</v>
      </c>
      <c r="G31" s="38"/>
      <c r="H31" s="38"/>
      <c r="I31" s="38"/>
      <c r="J31" s="38"/>
      <c r="K31" s="51">
        <v>21.63</v>
      </c>
      <c r="L31" s="52"/>
      <c r="M31" s="52"/>
      <c r="N31" s="132"/>
      <c r="O31" s="132"/>
      <c r="P31" s="132"/>
      <c r="Q31" s="15"/>
      <c r="U31" s="78"/>
      <c r="V31" s="78"/>
      <c r="W31" s="78"/>
    </row>
    <row r="32" spans="1:25" x14ac:dyDescent="0.25">
      <c r="A32" s="76" t="s">
        <v>464</v>
      </c>
      <c r="B32" s="76" t="s">
        <v>465</v>
      </c>
      <c r="C32" s="80" t="s">
        <v>239</v>
      </c>
      <c r="U32" s="78">
        <v>31.440999999999999</v>
      </c>
      <c r="V32" s="78"/>
      <c r="W32" s="78"/>
    </row>
    <row r="33" spans="1:23" x14ac:dyDescent="0.25">
      <c r="A33" s="76" t="s">
        <v>429</v>
      </c>
      <c r="B33" s="76" t="s">
        <v>395</v>
      </c>
      <c r="C33" s="76" t="s">
        <v>239</v>
      </c>
      <c r="R33" s="76">
        <v>49.344999999999999</v>
      </c>
      <c r="U33" s="78"/>
      <c r="V33" s="78"/>
      <c r="W33" s="78"/>
    </row>
    <row r="34" spans="1:23" x14ac:dyDescent="0.25">
      <c r="A34" s="76" t="s">
        <v>429</v>
      </c>
      <c r="B34" s="76" t="s">
        <v>395</v>
      </c>
      <c r="C34" s="76" t="s">
        <v>239</v>
      </c>
      <c r="U34" s="78">
        <v>39.429000000000002</v>
      </c>
      <c r="V34" s="78"/>
      <c r="W34" s="78"/>
    </row>
    <row r="35" spans="1:23" x14ac:dyDescent="0.25">
      <c r="A35" s="76" t="s">
        <v>460</v>
      </c>
      <c r="B35" s="76" t="s">
        <v>461</v>
      </c>
      <c r="C35" s="76" t="s">
        <v>239</v>
      </c>
      <c r="U35" s="78">
        <v>25.928000000000001</v>
      </c>
      <c r="V35" s="78"/>
      <c r="W35" s="78"/>
    </row>
    <row r="36" spans="1:23" x14ac:dyDescent="0.25">
      <c r="A36" s="76" t="s">
        <v>109</v>
      </c>
      <c r="B36" s="76" t="s">
        <v>468</v>
      </c>
      <c r="C36" s="76" t="s">
        <v>239</v>
      </c>
      <c r="U36" s="78" t="s">
        <v>71</v>
      </c>
      <c r="V36" s="78"/>
      <c r="W36" s="78"/>
    </row>
    <row r="37" spans="1:23" x14ac:dyDescent="0.25">
      <c r="A37" s="133" t="s">
        <v>98</v>
      </c>
      <c r="B37" s="133" t="s">
        <v>99</v>
      </c>
      <c r="C37" s="133" t="s">
        <v>239</v>
      </c>
      <c r="D37" s="133">
        <v>23.196999999999999</v>
      </c>
      <c r="E37" s="133"/>
      <c r="F37" s="133"/>
      <c r="G37" s="132"/>
      <c r="H37" s="132"/>
      <c r="I37" s="132"/>
      <c r="J37" s="15"/>
      <c r="K37" s="50"/>
      <c r="L37" s="50"/>
      <c r="M37" s="50"/>
      <c r="N37" s="132"/>
      <c r="O37" s="132"/>
      <c r="P37" s="132"/>
      <c r="Q37" s="15"/>
      <c r="R37" s="133"/>
      <c r="U37" s="132"/>
      <c r="V37" s="132"/>
      <c r="W37" s="132"/>
    </row>
    <row r="38" spans="1:23" x14ac:dyDescent="0.25">
      <c r="A38" s="76" t="s">
        <v>98</v>
      </c>
      <c r="B38" s="76" t="s">
        <v>108</v>
      </c>
      <c r="C38" s="76" t="s">
        <v>239</v>
      </c>
      <c r="D38" s="76">
        <v>32.774999999999999</v>
      </c>
      <c r="E38" s="76"/>
      <c r="F38" s="76"/>
      <c r="G38" s="78"/>
      <c r="H38" s="78"/>
      <c r="I38" s="78"/>
      <c r="J38" s="15"/>
      <c r="K38" s="50"/>
      <c r="L38" s="50"/>
      <c r="M38" s="50"/>
      <c r="N38" s="78">
        <v>29.33</v>
      </c>
      <c r="O38" s="78"/>
      <c r="P38" s="78"/>
      <c r="Q38" s="15"/>
      <c r="U38" s="78"/>
      <c r="V38" s="78"/>
      <c r="W38" s="78"/>
    </row>
    <row r="39" spans="1:23" x14ac:dyDescent="0.25">
      <c r="A39" s="133" t="s">
        <v>220</v>
      </c>
      <c r="B39" s="133" t="s">
        <v>221</v>
      </c>
      <c r="C39" s="133" t="s">
        <v>239</v>
      </c>
      <c r="D39" s="133"/>
      <c r="E39" s="133"/>
      <c r="F39" s="133"/>
      <c r="G39" s="132">
        <v>23.001999999999999</v>
      </c>
      <c r="H39" s="132">
        <v>2</v>
      </c>
      <c r="I39" s="132"/>
      <c r="J39" s="15"/>
      <c r="K39" s="50"/>
      <c r="L39" s="50"/>
      <c r="M39" s="50"/>
      <c r="N39" s="132"/>
      <c r="O39" s="132"/>
      <c r="P39" s="132"/>
      <c r="Q39" s="15"/>
      <c r="R39" s="133"/>
      <c r="U39" s="132"/>
      <c r="V39" s="132"/>
      <c r="W39" s="132"/>
    </row>
    <row r="40" spans="1:23" x14ac:dyDescent="0.25">
      <c r="A40" s="76" t="s">
        <v>279</v>
      </c>
      <c r="B40" s="76" t="s">
        <v>280</v>
      </c>
      <c r="C40" s="80" t="s">
        <v>239</v>
      </c>
      <c r="D40" s="133"/>
      <c r="E40" s="133"/>
      <c r="F40" s="133"/>
      <c r="G40" s="132"/>
      <c r="H40" s="132"/>
      <c r="I40" s="132"/>
      <c r="J40" s="132"/>
      <c r="K40" s="51">
        <v>20.45</v>
      </c>
      <c r="L40" s="50"/>
      <c r="M40" s="50"/>
      <c r="N40" s="132"/>
      <c r="O40" s="132"/>
      <c r="P40" s="132"/>
      <c r="Q40" s="15"/>
      <c r="U40" s="78"/>
      <c r="V40" s="78"/>
      <c r="W40" s="78"/>
    </row>
    <row r="41" spans="1:23" x14ac:dyDescent="0.25">
      <c r="A41" s="133" t="s">
        <v>430</v>
      </c>
      <c r="B41" s="133" t="s">
        <v>426</v>
      </c>
      <c r="C41" s="133" t="s">
        <v>239</v>
      </c>
      <c r="R41" s="133" t="s">
        <v>71</v>
      </c>
      <c r="U41" s="132">
        <v>19.631</v>
      </c>
      <c r="V41" s="132"/>
      <c r="W41" s="132"/>
    </row>
  </sheetData>
  <sortState ref="A5:Z41">
    <sortCondition ref="C5:C41"/>
  </sortState>
  <mergeCells count="8">
    <mergeCell ref="A1:R1"/>
    <mergeCell ref="D3:F3"/>
    <mergeCell ref="G3:I3"/>
    <mergeCell ref="K3:M3"/>
    <mergeCell ref="N3:P3"/>
    <mergeCell ref="D2:J2"/>
    <mergeCell ref="K2:P2"/>
    <mergeCell ref="R2:X2"/>
  </mergeCells>
  <pageMargins left="0.7" right="0.7" top="0.75" bottom="0.75" header="0.3" footer="0.3"/>
  <pageSetup scale="53" orientation="landscape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opLeftCell="A3" workbookViewId="0">
      <selection activeCell="W20" sqref="W20"/>
    </sheetView>
  </sheetViews>
  <sheetFormatPr defaultRowHeight="15" x14ac:dyDescent="0.25"/>
  <cols>
    <col min="1" max="1" width="11.7109375" bestFit="1" customWidth="1"/>
    <col min="2" max="2" width="11.140625" bestFit="1" customWidth="1"/>
    <col min="3" max="3" width="11.140625" customWidth="1"/>
    <col min="4" max="4" width="7" customWidth="1"/>
    <col min="5" max="5" width="11.7109375" customWidth="1"/>
    <col min="6" max="6" width="7.5703125" customWidth="1"/>
    <col min="7" max="7" width="7" customWidth="1"/>
    <col min="8" max="8" width="11.7109375" customWidth="1"/>
    <col min="9" max="10" width="7.5703125" customWidth="1"/>
    <col min="11" max="11" width="10" customWidth="1"/>
    <col min="12" max="12" width="11.7109375" customWidth="1"/>
    <col min="13" max="13" width="7.5703125" customWidth="1"/>
    <col min="14" max="14" width="8.85546875" customWidth="1"/>
    <col min="15" max="15" width="11.7109375" customWidth="1"/>
    <col min="16" max="16" width="7.5703125" customWidth="1"/>
    <col min="17" max="17" width="6.5703125" style="17" customWidth="1"/>
    <col min="18" max="18" width="6.85546875" bestFit="1" customWidth="1"/>
    <col min="19" max="19" width="11.7109375" bestFit="1" customWidth="1"/>
    <col min="24" max="24" width="9.140625" style="24"/>
    <col min="25" max="25" width="9.140625" style="15"/>
    <col min="26" max="26" width="11.5703125" style="143" bestFit="1" customWidth="1"/>
  </cols>
  <sheetData>
    <row r="1" spans="1:26" ht="15.75" x14ac:dyDescent="0.25">
      <c r="A1" s="163" t="s">
        <v>201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26" s="5" customFormat="1" x14ac:dyDescent="0.25">
      <c r="C2" s="13"/>
      <c r="D2" s="162" t="s">
        <v>74</v>
      </c>
      <c r="E2" s="162"/>
      <c r="F2" s="162"/>
      <c r="G2" s="162"/>
      <c r="H2" s="162"/>
      <c r="I2" s="162"/>
      <c r="J2" s="162"/>
      <c r="K2" s="161" t="s">
        <v>218</v>
      </c>
      <c r="L2" s="161"/>
      <c r="M2" s="161"/>
      <c r="N2" s="161"/>
      <c r="O2" s="161"/>
      <c r="P2" s="161"/>
      <c r="Q2" s="27"/>
      <c r="R2" s="161" t="s">
        <v>386</v>
      </c>
      <c r="S2" s="161"/>
      <c r="T2" s="161"/>
      <c r="U2" s="161"/>
      <c r="V2" s="161"/>
      <c r="W2" s="161"/>
      <c r="X2" s="161"/>
      <c r="Y2" s="15"/>
      <c r="Z2" s="143"/>
    </row>
    <row r="3" spans="1:26" s="5" customFormat="1" x14ac:dyDescent="0.25">
      <c r="C3" s="13"/>
      <c r="D3" s="162" t="s">
        <v>73</v>
      </c>
      <c r="E3" s="162"/>
      <c r="F3" s="162"/>
      <c r="G3" s="160" t="s">
        <v>114</v>
      </c>
      <c r="H3" s="160"/>
      <c r="I3" s="160"/>
      <c r="J3" s="46"/>
      <c r="K3" s="161" t="s">
        <v>257</v>
      </c>
      <c r="L3" s="161"/>
      <c r="M3" s="161"/>
      <c r="N3" s="160" t="s">
        <v>255</v>
      </c>
      <c r="O3" s="160"/>
      <c r="P3" s="160"/>
      <c r="Q3" s="27"/>
      <c r="R3" s="79" t="s">
        <v>387</v>
      </c>
      <c r="S3" s="79"/>
      <c r="T3" s="76"/>
      <c r="U3" s="83" t="s">
        <v>388</v>
      </c>
      <c r="V3" s="83"/>
      <c r="W3" s="83"/>
      <c r="X3" s="24"/>
      <c r="Y3" s="15" t="s">
        <v>253</v>
      </c>
      <c r="Z3" s="143"/>
    </row>
    <row r="4" spans="1:26" s="14" customFormat="1" x14ac:dyDescent="0.25">
      <c r="A4" s="14" t="s">
        <v>32</v>
      </c>
      <c r="B4" s="14" t="s">
        <v>33</v>
      </c>
      <c r="C4" s="14" t="s">
        <v>237</v>
      </c>
      <c r="D4" s="14" t="s">
        <v>72</v>
      </c>
      <c r="E4" s="14" t="s">
        <v>35</v>
      </c>
      <c r="F4" s="14" t="s">
        <v>236</v>
      </c>
      <c r="G4" s="35" t="s">
        <v>72</v>
      </c>
      <c r="H4" s="35" t="s">
        <v>35</v>
      </c>
      <c r="I4" s="35" t="s">
        <v>236</v>
      </c>
      <c r="J4" s="16" t="s">
        <v>240</v>
      </c>
      <c r="K4" s="14" t="s">
        <v>72</v>
      </c>
      <c r="L4" s="14" t="s">
        <v>35</v>
      </c>
      <c r="M4" s="14" t="s">
        <v>236</v>
      </c>
      <c r="N4" s="35" t="s">
        <v>72</v>
      </c>
      <c r="O4" s="35" t="s">
        <v>35</v>
      </c>
      <c r="P4" s="35" t="s">
        <v>236</v>
      </c>
      <c r="Q4" s="16" t="s">
        <v>240</v>
      </c>
      <c r="R4" s="14" t="s">
        <v>72</v>
      </c>
      <c r="S4" s="14" t="s">
        <v>35</v>
      </c>
      <c r="T4" s="14" t="s">
        <v>236</v>
      </c>
      <c r="U4" s="35" t="s">
        <v>72</v>
      </c>
      <c r="V4" s="35" t="s">
        <v>35</v>
      </c>
      <c r="W4" s="35" t="s">
        <v>236</v>
      </c>
      <c r="X4" s="16" t="s">
        <v>240</v>
      </c>
      <c r="Y4" s="16" t="s">
        <v>240</v>
      </c>
      <c r="Z4" s="144" t="s">
        <v>553</v>
      </c>
    </row>
    <row r="5" spans="1:26" s="5" customFormat="1" x14ac:dyDescent="0.25">
      <c r="A5" s="84" t="s">
        <v>29</v>
      </c>
      <c r="B5" s="84" t="s">
        <v>30</v>
      </c>
      <c r="C5" s="84" t="s">
        <v>238</v>
      </c>
      <c r="D5" s="84">
        <v>18.478000000000002</v>
      </c>
      <c r="E5" s="84">
        <v>1</v>
      </c>
      <c r="F5" s="84">
        <v>6</v>
      </c>
      <c r="G5" s="85">
        <v>18.129000000000001</v>
      </c>
      <c r="H5" s="85">
        <v>1</v>
      </c>
      <c r="I5" s="85">
        <v>6</v>
      </c>
      <c r="J5" s="86">
        <f>F5+I5</f>
        <v>12</v>
      </c>
      <c r="K5" s="87">
        <v>18.117000000000001</v>
      </c>
      <c r="L5" s="87">
        <v>1</v>
      </c>
      <c r="M5" s="87">
        <v>6</v>
      </c>
      <c r="N5" s="85">
        <v>17.533999999999999</v>
      </c>
      <c r="O5" s="85">
        <v>1</v>
      </c>
      <c r="P5" s="85">
        <v>6</v>
      </c>
      <c r="Q5" s="95">
        <f>M5+P5</f>
        <v>12</v>
      </c>
      <c r="R5" s="84">
        <v>17.978000000000002</v>
      </c>
      <c r="S5" s="84">
        <v>1</v>
      </c>
      <c r="T5" s="84">
        <v>6</v>
      </c>
      <c r="U5" s="85">
        <v>17.812999999999999</v>
      </c>
      <c r="V5" s="85">
        <v>1</v>
      </c>
      <c r="W5" s="85">
        <v>6</v>
      </c>
      <c r="X5" s="95">
        <v>12</v>
      </c>
      <c r="Y5" s="86">
        <v>36</v>
      </c>
      <c r="Z5" s="146"/>
    </row>
    <row r="6" spans="1:26" s="5" customFormat="1" x14ac:dyDescent="0.25">
      <c r="A6" s="54" t="s">
        <v>177</v>
      </c>
      <c r="B6" s="54" t="s">
        <v>146</v>
      </c>
      <c r="C6" s="54" t="s">
        <v>238</v>
      </c>
      <c r="D6" s="54"/>
      <c r="E6" s="54"/>
      <c r="F6" s="54"/>
      <c r="G6" s="55"/>
      <c r="H6" s="55"/>
      <c r="I6" s="55"/>
      <c r="J6" s="132"/>
      <c r="K6" s="50">
        <v>33.08</v>
      </c>
      <c r="L6" s="53">
        <v>2</v>
      </c>
      <c r="M6" s="50">
        <v>5</v>
      </c>
      <c r="N6" s="55">
        <v>17.536000000000001</v>
      </c>
      <c r="O6" s="55">
        <v>2</v>
      </c>
      <c r="P6" s="55">
        <v>5</v>
      </c>
      <c r="Q6" s="15">
        <v>10</v>
      </c>
      <c r="R6" s="76"/>
      <c r="S6" s="76"/>
      <c r="T6" s="76"/>
      <c r="U6" s="78"/>
      <c r="V6" s="78"/>
      <c r="W6" s="78"/>
      <c r="X6" s="24">
        <v>10</v>
      </c>
      <c r="Y6" s="15">
        <v>10</v>
      </c>
      <c r="Z6" s="143"/>
    </row>
    <row r="7" spans="1:26" s="5" customFormat="1" x14ac:dyDescent="0.25">
      <c r="A7" s="54" t="s">
        <v>109</v>
      </c>
      <c r="B7" s="54" t="s">
        <v>110</v>
      </c>
      <c r="C7" s="54" t="s">
        <v>238</v>
      </c>
      <c r="D7" s="54">
        <v>18.702999999999999</v>
      </c>
      <c r="E7" s="54">
        <v>2</v>
      </c>
      <c r="F7" s="54">
        <v>5</v>
      </c>
      <c r="G7" s="55"/>
      <c r="H7" s="55"/>
      <c r="I7" s="55"/>
      <c r="J7" s="15">
        <f>F7+I7</f>
        <v>5</v>
      </c>
      <c r="K7" s="50"/>
      <c r="L7" s="50"/>
      <c r="M7" s="50"/>
      <c r="N7" s="55">
        <v>18.475999999999999</v>
      </c>
      <c r="O7" s="55">
        <v>3</v>
      </c>
      <c r="P7" s="55">
        <v>4</v>
      </c>
      <c r="Q7" s="15">
        <f>P7</f>
        <v>4</v>
      </c>
      <c r="R7" s="76"/>
      <c r="S7" s="76"/>
      <c r="T7" s="76"/>
      <c r="U7" s="78"/>
      <c r="V7" s="78"/>
      <c r="W7" s="78"/>
      <c r="X7" s="24">
        <v>9</v>
      </c>
      <c r="Y7" s="15">
        <v>9</v>
      </c>
      <c r="Z7" s="143"/>
    </row>
    <row r="8" spans="1:26" s="5" customFormat="1" x14ac:dyDescent="0.25">
      <c r="A8" s="54" t="s">
        <v>407</v>
      </c>
      <c r="B8" s="54" t="s">
        <v>211</v>
      </c>
      <c r="C8" s="54" t="s">
        <v>238</v>
      </c>
      <c r="D8"/>
      <c r="E8"/>
      <c r="F8"/>
      <c r="G8"/>
      <c r="H8"/>
      <c r="I8"/>
      <c r="J8"/>
      <c r="K8"/>
      <c r="L8"/>
      <c r="M8"/>
      <c r="N8"/>
      <c r="O8"/>
      <c r="P8"/>
      <c r="Q8" s="17"/>
      <c r="R8" s="76">
        <v>23.809000000000001</v>
      </c>
      <c r="S8" s="76">
        <v>4</v>
      </c>
      <c r="T8" s="76">
        <v>3</v>
      </c>
      <c r="U8" s="78">
        <v>22.445</v>
      </c>
      <c r="V8" s="78">
        <v>3</v>
      </c>
      <c r="W8" s="78">
        <v>4</v>
      </c>
      <c r="X8" s="24">
        <v>7</v>
      </c>
      <c r="Y8" s="15">
        <v>7</v>
      </c>
      <c r="Z8" s="143"/>
    </row>
    <row r="9" spans="1:26" s="5" customFormat="1" x14ac:dyDescent="0.25">
      <c r="A9" s="84" t="s">
        <v>283</v>
      </c>
      <c r="B9" s="84" t="s">
        <v>284</v>
      </c>
      <c r="C9" s="84" t="s">
        <v>238</v>
      </c>
      <c r="D9" s="84"/>
      <c r="E9" s="84"/>
      <c r="F9" s="84"/>
      <c r="G9" s="85"/>
      <c r="H9" s="85"/>
      <c r="I9" s="85"/>
      <c r="J9" s="85"/>
      <c r="K9" s="87">
        <v>40.621000000000002</v>
      </c>
      <c r="L9" s="87">
        <v>3</v>
      </c>
      <c r="M9" s="87">
        <v>4</v>
      </c>
      <c r="N9" s="85">
        <v>36.591999999999999</v>
      </c>
      <c r="O9" s="85"/>
      <c r="P9" s="85"/>
      <c r="Q9" s="95">
        <v>4</v>
      </c>
      <c r="R9" s="84" t="s">
        <v>71</v>
      </c>
      <c r="S9" s="84"/>
      <c r="T9" s="84"/>
      <c r="U9" s="85">
        <v>31.753</v>
      </c>
      <c r="V9" s="85">
        <v>4</v>
      </c>
      <c r="W9" s="85">
        <v>3</v>
      </c>
      <c r="X9" s="95">
        <v>7</v>
      </c>
      <c r="Y9" s="86">
        <v>7</v>
      </c>
      <c r="Z9" s="145"/>
    </row>
    <row r="10" spans="1:26" s="5" customFormat="1" x14ac:dyDescent="0.25">
      <c r="A10" s="84" t="s">
        <v>29</v>
      </c>
      <c r="B10" s="84" t="s">
        <v>30</v>
      </c>
      <c r="C10" s="84" t="s">
        <v>238</v>
      </c>
      <c r="D10" s="84"/>
      <c r="E10" s="84"/>
      <c r="F10" s="84"/>
      <c r="G10" s="85">
        <v>19.805</v>
      </c>
      <c r="H10" s="85">
        <v>2</v>
      </c>
      <c r="I10" s="85">
        <v>5</v>
      </c>
      <c r="J10" s="86">
        <f>F10+I10</f>
        <v>5</v>
      </c>
      <c r="K10" s="87"/>
      <c r="L10" s="87"/>
      <c r="M10" s="87"/>
      <c r="N10" s="85">
        <v>18.949000000000002</v>
      </c>
      <c r="O10" s="85">
        <v>4</v>
      </c>
      <c r="P10" s="85">
        <v>3</v>
      </c>
      <c r="Q10" s="95">
        <f>M10+P10</f>
        <v>3</v>
      </c>
      <c r="R10" s="84"/>
      <c r="S10" s="84"/>
      <c r="T10" s="84"/>
      <c r="U10" s="85"/>
      <c r="V10" s="85"/>
      <c r="W10" s="85"/>
      <c r="X10" s="95"/>
      <c r="Y10" s="86">
        <v>5</v>
      </c>
      <c r="Z10" s="143"/>
    </row>
    <row r="11" spans="1:26" x14ac:dyDescent="0.25">
      <c r="A11" s="84" t="s">
        <v>29</v>
      </c>
      <c r="B11" s="84" t="s">
        <v>30</v>
      </c>
      <c r="C11" s="84" t="s">
        <v>238</v>
      </c>
      <c r="D11" s="84"/>
      <c r="E11" s="84"/>
      <c r="F11" s="84"/>
      <c r="G11" s="85"/>
      <c r="H11" s="85"/>
      <c r="I11" s="85"/>
      <c r="J11" s="85"/>
      <c r="K11" s="85"/>
      <c r="L11" s="85"/>
      <c r="M11" s="85"/>
      <c r="N11" s="85">
        <v>23.649000000000001</v>
      </c>
      <c r="O11" s="85"/>
      <c r="P11" s="85"/>
      <c r="Q11" s="86"/>
      <c r="R11" s="84"/>
      <c r="S11" s="84"/>
      <c r="T11" s="84"/>
      <c r="U11" s="85"/>
      <c r="V11" s="85"/>
      <c r="W11" s="85"/>
      <c r="X11" s="95"/>
      <c r="Y11" s="86">
        <v>4</v>
      </c>
    </row>
    <row r="12" spans="1:26" x14ac:dyDescent="0.25">
      <c r="A12" s="133" t="s">
        <v>177</v>
      </c>
      <c r="B12" s="133" t="s">
        <v>146</v>
      </c>
      <c r="C12" s="133" t="s">
        <v>238</v>
      </c>
      <c r="D12" s="133"/>
      <c r="E12" s="133"/>
      <c r="F12" s="133"/>
      <c r="G12" s="132"/>
      <c r="H12" s="132"/>
      <c r="I12" s="132"/>
      <c r="J12" s="132"/>
      <c r="K12" s="50"/>
      <c r="L12" s="50"/>
      <c r="M12" s="50"/>
      <c r="N12" s="132">
        <v>19.073</v>
      </c>
      <c r="O12" s="132">
        <v>5</v>
      </c>
      <c r="P12" s="132">
        <v>2</v>
      </c>
      <c r="Q12" s="15">
        <v>2</v>
      </c>
      <c r="R12" s="133"/>
      <c r="S12" s="133"/>
      <c r="T12" s="133"/>
      <c r="U12" s="132"/>
      <c r="V12" s="132"/>
      <c r="W12" s="132"/>
      <c r="X12" s="24">
        <v>2</v>
      </c>
      <c r="Y12" s="15">
        <v>2</v>
      </c>
    </row>
    <row r="13" spans="1:26" x14ac:dyDescent="0.25">
      <c r="A13" s="84" t="s">
        <v>29</v>
      </c>
      <c r="B13" s="84" t="s">
        <v>30</v>
      </c>
      <c r="C13" s="84" t="s">
        <v>238</v>
      </c>
      <c r="D13" s="84"/>
      <c r="E13" s="84"/>
      <c r="F13" s="84"/>
      <c r="G13" s="85"/>
      <c r="H13" s="85"/>
      <c r="I13" s="85"/>
      <c r="J13" s="85"/>
      <c r="K13" s="85"/>
      <c r="L13" s="85"/>
      <c r="M13" s="85"/>
      <c r="N13" s="85" t="s">
        <v>71</v>
      </c>
      <c r="O13" s="85"/>
      <c r="P13" s="85"/>
      <c r="Q13" s="86"/>
      <c r="R13" s="84"/>
      <c r="S13" s="84"/>
      <c r="T13" s="84"/>
      <c r="U13" s="85"/>
      <c r="V13" s="85"/>
      <c r="W13" s="85"/>
      <c r="X13" s="95"/>
      <c r="Y13" s="86">
        <v>0</v>
      </c>
    </row>
    <row r="14" spans="1:26" x14ac:dyDescent="0.25">
      <c r="A14" s="54" t="s">
        <v>230</v>
      </c>
      <c r="B14" s="54" t="s">
        <v>231</v>
      </c>
      <c r="C14" s="54" t="s">
        <v>238</v>
      </c>
      <c r="D14" s="54"/>
      <c r="E14" s="54"/>
      <c r="F14" s="54"/>
      <c r="G14" s="55">
        <v>28.847999999999999</v>
      </c>
      <c r="H14" s="55">
        <v>3</v>
      </c>
      <c r="I14" s="55">
        <v>4</v>
      </c>
      <c r="J14" s="15">
        <f>F14+I14</f>
        <v>4</v>
      </c>
      <c r="K14" s="50"/>
      <c r="L14" s="50"/>
      <c r="M14" s="50"/>
      <c r="N14" s="55"/>
      <c r="O14" s="55"/>
      <c r="P14" s="55"/>
      <c r="Q14" s="24"/>
      <c r="R14" s="76"/>
      <c r="S14" s="76"/>
      <c r="T14" s="76"/>
      <c r="U14" s="78"/>
      <c r="V14" s="78"/>
      <c r="W14" s="78"/>
    </row>
    <row r="15" spans="1:26" x14ac:dyDescent="0.25">
      <c r="A15" s="54" t="s">
        <v>328</v>
      </c>
      <c r="B15" s="54" t="s">
        <v>410</v>
      </c>
      <c r="C15" s="80" t="s">
        <v>238</v>
      </c>
      <c r="R15" s="4">
        <v>66.16</v>
      </c>
      <c r="S15" s="76"/>
      <c r="T15" s="76"/>
      <c r="U15" s="78"/>
      <c r="V15" s="78"/>
      <c r="W15" s="78"/>
    </row>
    <row r="16" spans="1:26" x14ac:dyDescent="0.25">
      <c r="A16" s="84" t="s">
        <v>333</v>
      </c>
      <c r="B16" s="84" t="s">
        <v>106</v>
      </c>
      <c r="C16" s="84" t="s">
        <v>238</v>
      </c>
      <c r="D16" s="84"/>
      <c r="E16" s="84"/>
      <c r="F16" s="84"/>
      <c r="G16" s="85"/>
      <c r="H16" s="85"/>
      <c r="I16" s="85"/>
      <c r="J16" s="85"/>
      <c r="K16" s="85"/>
      <c r="L16" s="85"/>
      <c r="M16" s="85"/>
      <c r="N16" s="85">
        <v>22.888999999999999</v>
      </c>
      <c r="O16" s="85"/>
      <c r="P16" s="85"/>
      <c r="Q16" s="86"/>
      <c r="R16" s="84">
        <v>23.446000000000002</v>
      </c>
      <c r="S16" s="84">
        <v>3</v>
      </c>
      <c r="T16" s="84">
        <v>4</v>
      </c>
      <c r="U16" s="85"/>
      <c r="V16" s="85"/>
      <c r="W16" s="85"/>
      <c r="X16" s="95"/>
      <c r="Y16" s="86">
        <v>0</v>
      </c>
    </row>
    <row r="17" spans="1:23" x14ac:dyDescent="0.25">
      <c r="A17" s="76" t="s">
        <v>431</v>
      </c>
      <c r="B17" s="76" t="s">
        <v>432</v>
      </c>
      <c r="C17" s="80" t="s">
        <v>239</v>
      </c>
      <c r="R17" s="133">
        <v>37.398000000000003</v>
      </c>
      <c r="S17" s="133"/>
      <c r="T17" s="133"/>
      <c r="U17" s="78"/>
      <c r="V17" s="78"/>
      <c r="W17" s="78"/>
    </row>
    <row r="18" spans="1:23" x14ac:dyDescent="0.25">
      <c r="A18" s="76" t="s">
        <v>278</v>
      </c>
      <c r="B18" s="76" t="s">
        <v>332</v>
      </c>
      <c r="C18" s="76" t="s">
        <v>239</v>
      </c>
      <c r="D18" s="135"/>
      <c r="E18" s="135"/>
      <c r="F18" s="135"/>
      <c r="G18" s="134"/>
      <c r="H18" s="134"/>
      <c r="I18" s="134"/>
      <c r="J18" s="134"/>
      <c r="K18" s="50"/>
      <c r="L18" s="50"/>
      <c r="M18" s="50"/>
      <c r="N18" s="134">
        <v>22.234000000000002</v>
      </c>
      <c r="O18" s="134"/>
      <c r="P18" s="134"/>
      <c r="Q18" s="15"/>
      <c r="R18" s="135"/>
      <c r="S18" s="76"/>
      <c r="T18" s="76"/>
      <c r="U18" s="78"/>
      <c r="V18" s="78"/>
      <c r="W18" s="78"/>
    </row>
    <row r="19" spans="1:23" x14ac:dyDescent="0.25">
      <c r="A19" s="76" t="s">
        <v>531</v>
      </c>
      <c r="B19" s="76" t="s">
        <v>433</v>
      </c>
      <c r="C19" s="76" t="s">
        <v>239</v>
      </c>
      <c r="R19" s="4">
        <v>21.05</v>
      </c>
      <c r="S19" s="135">
        <v>2</v>
      </c>
      <c r="T19" s="135"/>
      <c r="U19" s="78">
        <v>19.323</v>
      </c>
      <c r="V19" s="78">
        <v>2</v>
      </c>
      <c r="W19" s="78"/>
    </row>
    <row r="20" spans="1:23" x14ac:dyDescent="0.25">
      <c r="A20" s="135" t="s">
        <v>470</v>
      </c>
      <c r="B20" s="135" t="s">
        <v>471</v>
      </c>
      <c r="C20" s="135" t="s">
        <v>239</v>
      </c>
      <c r="U20" s="134">
        <v>41.491</v>
      </c>
      <c r="V20" s="134">
        <v>5</v>
      </c>
      <c r="W20" s="134"/>
    </row>
    <row r="21" spans="1:23" x14ac:dyDescent="0.25">
      <c r="U21" s="83"/>
      <c r="V21" s="83"/>
      <c r="W21" s="83"/>
    </row>
    <row r="22" spans="1:23" x14ac:dyDescent="0.25">
      <c r="U22" s="83"/>
      <c r="V22" s="83"/>
      <c r="W22" s="83"/>
    </row>
    <row r="23" spans="1:23" x14ac:dyDescent="0.25">
      <c r="U23" s="83"/>
      <c r="V23" s="83"/>
      <c r="W23" s="83"/>
    </row>
    <row r="24" spans="1:23" x14ac:dyDescent="0.25">
      <c r="U24" s="83"/>
      <c r="V24" s="83"/>
      <c r="W24" s="83"/>
    </row>
  </sheetData>
  <sortState ref="A5:Z20">
    <sortCondition ref="C5:C20"/>
  </sortState>
  <mergeCells count="8">
    <mergeCell ref="A1:R1"/>
    <mergeCell ref="D3:F3"/>
    <mergeCell ref="G3:I3"/>
    <mergeCell ref="K3:M3"/>
    <mergeCell ref="N3:P3"/>
    <mergeCell ref="D2:J2"/>
    <mergeCell ref="K2:P2"/>
    <mergeCell ref="R2:X2"/>
  </mergeCells>
  <pageMargins left="0.7" right="0.7" top="0.75" bottom="0.75" header="0.3" footer="0.3"/>
  <pageSetup scale="55" orientation="landscape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opLeftCell="A20" workbookViewId="0">
      <selection activeCell="Y23" sqref="Y23"/>
    </sheetView>
  </sheetViews>
  <sheetFormatPr defaultRowHeight="15" x14ac:dyDescent="0.25"/>
  <cols>
    <col min="1" max="1" width="16.140625" style="1" bestFit="1" customWidth="1"/>
    <col min="2" max="2" width="11.140625" style="1" bestFit="1" customWidth="1"/>
    <col min="3" max="3" width="7" style="13" bestFit="1" customWidth="1"/>
    <col min="4" max="4" width="6.5703125" style="1" customWidth="1"/>
    <col min="5" max="5" width="11.7109375" style="1" customWidth="1"/>
    <col min="6" max="6" width="7.5703125" style="13" customWidth="1"/>
    <col min="7" max="7" width="6.5703125" style="1" customWidth="1"/>
    <col min="8" max="8" width="11.7109375" style="1" customWidth="1"/>
    <col min="9" max="9" width="7.5703125" style="13" customWidth="1"/>
    <col min="10" max="10" width="7.5703125" style="44" customWidth="1"/>
    <col min="11" max="11" width="8.5703125" style="31" customWidth="1"/>
    <col min="12" max="12" width="11.7109375" style="31" customWidth="1"/>
    <col min="13" max="13" width="7.5703125" style="31" customWidth="1"/>
    <col min="14" max="14" width="9.7109375" style="31" customWidth="1"/>
    <col min="15" max="15" width="11.7109375" style="31" customWidth="1"/>
    <col min="16" max="16" width="7.5703125" style="31" customWidth="1"/>
    <col min="17" max="17" width="6.5703125" style="15" customWidth="1"/>
    <col min="18" max="18" width="8.5703125" style="1" customWidth="1"/>
    <col min="19" max="19" width="11.7109375" style="1" customWidth="1"/>
    <col min="20" max="23" width="9.140625" style="1" customWidth="1"/>
    <col min="24" max="24" width="9.140625" style="24"/>
    <col min="25" max="25" width="9.140625" style="15"/>
    <col min="26" max="26" width="11.5703125" style="143" bestFit="1" customWidth="1"/>
    <col min="27" max="16384" width="9.140625" style="1"/>
  </cols>
  <sheetData>
    <row r="1" spans="1:26" ht="15.75" x14ac:dyDescent="0.25">
      <c r="A1" s="163" t="s">
        <v>202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26" x14ac:dyDescent="0.25">
      <c r="D2" s="162" t="s">
        <v>74</v>
      </c>
      <c r="E2" s="162"/>
      <c r="F2" s="162"/>
      <c r="G2" s="162"/>
      <c r="H2" s="162"/>
      <c r="I2" s="162"/>
      <c r="J2" s="162"/>
      <c r="K2" s="161" t="s">
        <v>218</v>
      </c>
      <c r="L2" s="161"/>
      <c r="M2" s="161"/>
      <c r="N2" s="161"/>
      <c r="O2" s="161"/>
      <c r="P2" s="161"/>
      <c r="Q2" s="27"/>
      <c r="R2" s="161" t="s">
        <v>386</v>
      </c>
      <c r="S2" s="161"/>
      <c r="T2" s="161"/>
      <c r="U2" s="161"/>
      <c r="V2" s="161"/>
      <c r="W2" s="161"/>
      <c r="X2" s="161"/>
    </row>
    <row r="3" spans="1:26" x14ac:dyDescent="0.25">
      <c r="D3" s="162" t="s">
        <v>73</v>
      </c>
      <c r="E3" s="162"/>
      <c r="F3" s="162"/>
      <c r="G3" s="160" t="s">
        <v>114</v>
      </c>
      <c r="H3" s="160"/>
      <c r="I3" s="160"/>
      <c r="J3" s="46"/>
      <c r="K3" s="161" t="s">
        <v>257</v>
      </c>
      <c r="L3" s="161"/>
      <c r="M3" s="161"/>
      <c r="N3" s="160" t="s">
        <v>255</v>
      </c>
      <c r="O3" s="160"/>
      <c r="P3" s="160"/>
      <c r="Q3" s="27"/>
      <c r="R3" s="79" t="s">
        <v>387</v>
      </c>
      <c r="S3" s="79"/>
      <c r="T3" s="76"/>
      <c r="U3" s="83" t="s">
        <v>388</v>
      </c>
      <c r="V3" s="83"/>
      <c r="W3" s="83"/>
      <c r="Y3" s="15" t="s">
        <v>253</v>
      </c>
    </row>
    <row r="4" spans="1:26" s="14" customFormat="1" x14ac:dyDescent="0.25">
      <c r="A4" s="14" t="s">
        <v>32</v>
      </c>
      <c r="B4" s="14" t="s">
        <v>33</v>
      </c>
      <c r="C4" s="14" t="s">
        <v>237</v>
      </c>
      <c r="D4" s="14" t="s">
        <v>72</v>
      </c>
      <c r="E4" s="14" t="s">
        <v>35</v>
      </c>
      <c r="F4" s="14" t="s">
        <v>236</v>
      </c>
      <c r="G4" s="35" t="s">
        <v>72</v>
      </c>
      <c r="H4" s="35" t="s">
        <v>35</v>
      </c>
      <c r="I4" s="35" t="s">
        <v>236</v>
      </c>
      <c r="J4" s="16" t="s">
        <v>240</v>
      </c>
      <c r="K4" s="14" t="s">
        <v>72</v>
      </c>
      <c r="L4" s="14" t="s">
        <v>35</v>
      </c>
      <c r="M4" s="14" t="s">
        <v>236</v>
      </c>
      <c r="N4" s="35" t="s">
        <v>72</v>
      </c>
      <c r="O4" s="35" t="s">
        <v>35</v>
      </c>
      <c r="P4" s="35" t="s">
        <v>236</v>
      </c>
      <c r="Q4" s="16" t="s">
        <v>240</v>
      </c>
      <c r="R4" s="14" t="s">
        <v>72</v>
      </c>
      <c r="S4" s="14" t="s">
        <v>35</v>
      </c>
      <c r="T4" s="14" t="s">
        <v>236</v>
      </c>
      <c r="U4" s="35" t="s">
        <v>72</v>
      </c>
      <c r="V4" s="35" t="s">
        <v>35</v>
      </c>
      <c r="W4" s="35" t="s">
        <v>236</v>
      </c>
      <c r="X4" s="16" t="s">
        <v>240</v>
      </c>
      <c r="Y4" s="16" t="s">
        <v>240</v>
      </c>
      <c r="Z4" s="144" t="s">
        <v>553</v>
      </c>
    </row>
    <row r="5" spans="1:26" x14ac:dyDescent="0.25">
      <c r="A5" s="84" t="s">
        <v>47</v>
      </c>
      <c r="B5" s="84" t="s">
        <v>48</v>
      </c>
      <c r="C5" s="84" t="s">
        <v>238</v>
      </c>
      <c r="D5" s="90">
        <v>12.797000000000001</v>
      </c>
      <c r="E5" s="84">
        <v>1</v>
      </c>
      <c r="F5" s="84">
        <v>6</v>
      </c>
      <c r="G5" s="89">
        <v>11.473000000000001</v>
      </c>
      <c r="H5" s="85">
        <v>1</v>
      </c>
      <c r="I5" s="85">
        <v>6</v>
      </c>
      <c r="J5" s="86">
        <f>F5+I5</f>
        <v>12</v>
      </c>
      <c r="K5" s="87" t="s">
        <v>71</v>
      </c>
      <c r="L5" s="87"/>
      <c r="M5" s="87"/>
      <c r="N5" s="89">
        <v>11.714</v>
      </c>
      <c r="O5" s="85">
        <v>3</v>
      </c>
      <c r="P5" s="85">
        <v>4</v>
      </c>
      <c r="Q5" s="86">
        <f>P5</f>
        <v>4</v>
      </c>
      <c r="R5" s="84" t="s">
        <v>71</v>
      </c>
      <c r="S5" s="84"/>
      <c r="T5" s="84"/>
      <c r="U5" s="85">
        <v>11.814</v>
      </c>
      <c r="V5" s="85">
        <v>1</v>
      </c>
      <c r="W5" s="85">
        <v>6</v>
      </c>
      <c r="X5" s="95">
        <v>6</v>
      </c>
      <c r="Y5" s="86">
        <v>22</v>
      </c>
      <c r="Z5" s="145"/>
    </row>
    <row r="6" spans="1:26" x14ac:dyDescent="0.25">
      <c r="A6" s="1" t="s">
        <v>55</v>
      </c>
      <c r="B6" s="1" t="s">
        <v>270</v>
      </c>
      <c r="C6" s="13" t="s">
        <v>238</v>
      </c>
      <c r="G6" s="132"/>
      <c r="H6" s="132"/>
      <c r="I6" s="132"/>
      <c r="J6" s="132"/>
      <c r="K6" s="51">
        <v>10.18</v>
      </c>
      <c r="L6" s="50">
        <v>1</v>
      </c>
      <c r="M6" s="50">
        <v>6</v>
      </c>
      <c r="N6" s="40">
        <v>10.477</v>
      </c>
      <c r="O6" s="55">
        <v>1</v>
      </c>
      <c r="P6" s="55">
        <v>6</v>
      </c>
      <c r="Q6" s="15">
        <f>M6+P6</f>
        <v>12</v>
      </c>
      <c r="U6" s="78"/>
      <c r="V6" s="78"/>
      <c r="W6" s="78"/>
      <c r="Y6" s="15">
        <v>12</v>
      </c>
    </row>
    <row r="7" spans="1:26" x14ac:dyDescent="0.25">
      <c r="A7" s="84" t="s">
        <v>69</v>
      </c>
      <c r="B7" s="84" t="s">
        <v>26</v>
      </c>
      <c r="C7" s="84" t="s">
        <v>238</v>
      </c>
      <c r="D7" s="84"/>
      <c r="E7" s="84"/>
      <c r="F7" s="84"/>
      <c r="G7" s="89">
        <v>12.573</v>
      </c>
      <c r="H7" s="85">
        <v>2</v>
      </c>
      <c r="I7" s="85">
        <v>5</v>
      </c>
      <c r="J7" s="86">
        <f>F7+I7</f>
        <v>5</v>
      </c>
      <c r="K7" s="87" t="s">
        <v>71</v>
      </c>
      <c r="L7" s="87"/>
      <c r="M7" s="87"/>
      <c r="N7" s="89"/>
      <c r="O7" s="85"/>
      <c r="P7" s="85"/>
      <c r="Q7" s="86"/>
      <c r="R7" s="84">
        <v>11.367000000000001</v>
      </c>
      <c r="S7" s="84">
        <v>3</v>
      </c>
      <c r="T7" s="84">
        <v>4</v>
      </c>
      <c r="U7" s="85"/>
      <c r="V7" s="85"/>
      <c r="W7" s="85"/>
      <c r="X7" s="95">
        <v>4</v>
      </c>
      <c r="Y7" s="86">
        <v>9</v>
      </c>
    </row>
    <row r="8" spans="1:26" x14ac:dyDescent="0.25">
      <c r="A8" s="1" t="s">
        <v>250</v>
      </c>
      <c r="B8" s="1" t="s">
        <v>106</v>
      </c>
      <c r="C8" s="13" t="s">
        <v>238</v>
      </c>
      <c r="D8" s="4">
        <v>13.849</v>
      </c>
      <c r="E8" s="1">
        <v>2</v>
      </c>
      <c r="F8" s="13">
        <v>5</v>
      </c>
      <c r="G8" s="132"/>
      <c r="H8" s="34"/>
      <c r="I8" s="34"/>
      <c r="J8" s="15">
        <f>F8+I8</f>
        <v>5</v>
      </c>
      <c r="K8" s="50"/>
      <c r="L8" s="50"/>
      <c r="M8" s="50"/>
      <c r="N8" s="40"/>
      <c r="O8" s="55"/>
      <c r="P8" s="55"/>
      <c r="U8" s="78"/>
      <c r="V8" s="78"/>
      <c r="W8" s="78"/>
      <c r="Y8" s="15">
        <v>5</v>
      </c>
    </row>
    <row r="9" spans="1:26" x14ac:dyDescent="0.25">
      <c r="A9" s="1" t="s">
        <v>100</v>
      </c>
      <c r="B9" s="1" t="s">
        <v>101</v>
      </c>
      <c r="C9" s="13" t="s">
        <v>238</v>
      </c>
      <c r="D9" s="4">
        <v>13.986000000000001</v>
      </c>
      <c r="E9" s="1">
        <v>3</v>
      </c>
      <c r="F9" s="13">
        <v>4</v>
      </c>
      <c r="G9" s="49"/>
      <c r="H9" s="34"/>
      <c r="I9" s="34"/>
      <c r="J9" s="15">
        <f>F9+I9</f>
        <v>4</v>
      </c>
      <c r="K9" s="50">
        <v>23.393000000000001</v>
      </c>
      <c r="L9" s="50"/>
      <c r="M9" s="50"/>
      <c r="N9" s="40"/>
      <c r="O9" s="55"/>
      <c r="P9" s="55"/>
      <c r="U9" s="78"/>
      <c r="V9" s="78"/>
      <c r="W9" s="78"/>
      <c r="Y9" s="15">
        <v>4</v>
      </c>
    </row>
    <row r="10" spans="1:26" x14ac:dyDescent="0.25">
      <c r="A10" s="1" t="s">
        <v>402</v>
      </c>
      <c r="B10" s="1" t="s">
        <v>403</v>
      </c>
      <c r="C10" s="13" t="s">
        <v>238</v>
      </c>
      <c r="G10" s="54"/>
      <c r="H10" s="54"/>
      <c r="I10" s="54"/>
      <c r="J10" s="54"/>
      <c r="K10" s="54"/>
      <c r="L10" s="54"/>
      <c r="M10" s="54"/>
      <c r="N10" s="76"/>
      <c r="O10" s="76"/>
      <c r="P10" s="76"/>
      <c r="R10" s="1">
        <v>11.401</v>
      </c>
      <c r="S10" s="1">
        <v>4</v>
      </c>
      <c r="T10" s="1">
        <v>3</v>
      </c>
      <c r="U10" s="78"/>
      <c r="V10" s="78"/>
      <c r="W10" s="78"/>
      <c r="X10" s="24">
        <v>3</v>
      </c>
      <c r="Y10" s="15">
        <v>3</v>
      </c>
    </row>
    <row r="11" spans="1:26" x14ac:dyDescent="0.25">
      <c r="A11" s="1" t="s">
        <v>213</v>
      </c>
      <c r="B11" s="1" t="s">
        <v>459</v>
      </c>
      <c r="C11" s="13" t="s">
        <v>238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U11" s="78">
        <v>15.077999999999999</v>
      </c>
      <c r="V11" s="78">
        <v>4</v>
      </c>
      <c r="W11" s="78">
        <v>3</v>
      </c>
      <c r="X11" s="24">
        <v>3</v>
      </c>
      <c r="Y11" s="15">
        <v>3</v>
      </c>
    </row>
    <row r="12" spans="1:26" x14ac:dyDescent="0.25">
      <c r="A12" s="84" t="s">
        <v>61</v>
      </c>
      <c r="B12" s="84" t="s">
        <v>62</v>
      </c>
      <c r="C12" s="84" t="s">
        <v>238</v>
      </c>
      <c r="D12" s="90">
        <v>29.064</v>
      </c>
      <c r="E12" s="84"/>
      <c r="F12" s="84"/>
      <c r="G12" s="89">
        <v>17.117000000000001</v>
      </c>
      <c r="H12" s="85"/>
      <c r="I12" s="85"/>
      <c r="J12" s="86"/>
      <c r="K12" s="91">
        <v>16.2</v>
      </c>
      <c r="L12" s="87">
        <v>4</v>
      </c>
      <c r="M12" s="87">
        <v>3</v>
      </c>
      <c r="N12" s="89">
        <v>16.704000000000001</v>
      </c>
      <c r="O12" s="85"/>
      <c r="P12" s="85"/>
      <c r="Q12" s="86">
        <f>M12</f>
        <v>3</v>
      </c>
      <c r="R12" s="84" t="s">
        <v>71</v>
      </c>
      <c r="S12" s="84"/>
      <c r="T12" s="84"/>
      <c r="U12" s="85"/>
      <c r="V12" s="85"/>
      <c r="W12" s="85"/>
      <c r="X12" s="95"/>
      <c r="Y12" s="86">
        <v>3</v>
      </c>
      <c r="Z12" s="145"/>
    </row>
    <row r="13" spans="1:26" x14ac:dyDescent="0.25">
      <c r="A13" s="84" t="s">
        <v>61</v>
      </c>
      <c r="B13" s="84" t="s">
        <v>62</v>
      </c>
      <c r="C13" s="84" t="s">
        <v>238</v>
      </c>
      <c r="D13" s="84"/>
      <c r="E13" s="84"/>
      <c r="F13" s="84"/>
      <c r="G13" s="89">
        <v>18.748999999999999</v>
      </c>
      <c r="H13" s="85"/>
      <c r="I13" s="85"/>
      <c r="J13" s="86"/>
      <c r="K13" s="91">
        <v>17.940000000000001</v>
      </c>
      <c r="L13" s="87">
        <v>5</v>
      </c>
      <c r="M13" s="87">
        <v>2</v>
      </c>
      <c r="N13" s="89">
        <v>23.681999999999999</v>
      </c>
      <c r="O13" s="85"/>
      <c r="P13" s="85"/>
      <c r="Q13" s="86">
        <f>M13</f>
        <v>2</v>
      </c>
      <c r="R13" s="84"/>
      <c r="S13" s="84"/>
      <c r="T13" s="84"/>
      <c r="U13" s="85"/>
      <c r="V13" s="85"/>
      <c r="W13" s="85"/>
      <c r="X13" s="95"/>
      <c r="Y13" s="86">
        <v>2</v>
      </c>
    </row>
    <row r="14" spans="1:26" x14ac:dyDescent="0.25">
      <c r="A14" s="84" t="s">
        <v>96</v>
      </c>
      <c r="B14" s="84" t="s">
        <v>97</v>
      </c>
      <c r="C14" s="84" t="s">
        <v>238</v>
      </c>
      <c r="D14" s="90">
        <v>15.368</v>
      </c>
      <c r="E14" s="84">
        <v>5</v>
      </c>
      <c r="F14" s="84">
        <v>2</v>
      </c>
      <c r="G14" s="85"/>
      <c r="H14" s="85"/>
      <c r="I14" s="85"/>
      <c r="J14" s="86">
        <f>F14+I14</f>
        <v>2</v>
      </c>
      <c r="K14" s="87"/>
      <c r="L14" s="87"/>
      <c r="M14" s="87"/>
      <c r="N14" s="85">
        <v>12.683</v>
      </c>
      <c r="O14" s="85"/>
      <c r="P14" s="85"/>
      <c r="Q14" s="86"/>
      <c r="R14" s="84">
        <v>12.507</v>
      </c>
      <c r="S14" s="84">
        <v>5</v>
      </c>
      <c r="T14" s="84">
        <v>2</v>
      </c>
      <c r="U14" s="85"/>
      <c r="V14" s="85"/>
      <c r="W14" s="85"/>
      <c r="X14" s="95">
        <v>2</v>
      </c>
      <c r="Y14" s="86">
        <v>2</v>
      </c>
    </row>
    <row r="15" spans="1:26" x14ac:dyDescent="0.25">
      <c r="A15" s="1" t="s">
        <v>204</v>
      </c>
      <c r="B15" s="1" t="s">
        <v>205</v>
      </c>
      <c r="C15" s="13" t="s">
        <v>238</v>
      </c>
      <c r="D15" s="54"/>
      <c r="G15" s="40">
        <v>20.655000000000001</v>
      </c>
      <c r="H15" s="132"/>
      <c r="I15" s="132"/>
      <c r="J15" s="15">
        <f>F15+I15</f>
        <v>0</v>
      </c>
      <c r="K15" s="50"/>
      <c r="L15" s="50"/>
      <c r="M15" s="50"/>
      <c r="N15" s="40"/>
      <c r="O15" s="132"/>
      <c r="P15" s="132"/>
      <c r="U15" s="78"/>
      <c r="V15" s="78"/>
      <c r="W15" s="78"/>
      <c r="Y15" s="15">
        <v>0</v>
      </c>
    </row>
    <row r="16" spans="1:26" x14ac:dyDescent="0.25">
      <c r="A16" s="84" t="s">
        <v>27</v>
      </c>
      <c r="B16" s="84" t="s">
        <v>28</v>
      </c>
      <c r="C16" s="84" t="s">
        <v>238</v>
      </c>
      <c r="D16" s="84"/>
      <c r="E16" s="84"/>
      <c r="F16" s="84"/>
      <c r="G16" s="89">
        <v>18.155999999999999</v>
      </c>
      <c r="H16" s="85"/>
      <c r="I16" s="85"/>
      <c r="J16" s="86">
        <f>F16+I16</f>
        <v>0</v>
      </c>
      <c r="K16" s="87"/>
      <c r="L16" s="87"/>
      <c r="M16" s="87"/>
      <c r="N16" s="89">
        <v>13.266999999999999</v>
      </c>
      <c r="O16" s="85"/>
      <c r="P16" s="85"/>
      <c r="Q16" s="86"/>
      <c r="R16" s="84">
        <v>10.843</v>
      </c>
      <c r="S16" s="84">
        <v>1</v>
      </c>
      <c r="T16" s="84">
        <v>6</v>
      </c>
      <c r="U16" s="85"/>
      <c r="V16" s="85"/>
      <c r="W16" s="85"/>
      <c r="X16" s="95"/>
      <c r="Y16" s="86">
        <v>0</v>
      </c>
    </row>
    <row r="17" spans="1:25" x14ac:dyDescent="0.25">
      <c r="A17" s="1" t="s">
        <v>100</v>
      </c>
      <c r="B17" s="1" t="s">
        <v>101</v>
      </c>
      <c r="C17" s="13" t="s">
        <v>238</v>
      </c>
      <c r="D17" s="4">
        <v>13.986000000000001</v>
      </c>
      <c r="G17" s="132"/>
      <c r="H17" s="132"/>
      <c r="I17" s="132"/>
      <c r="J17" s="15">
        <f>F17+I17</f>
        <v>0</v>
      </c>
      <c r="K17" s="50"/>
      <c r="L17" s="50"/>
      <c r="M17" s="50"/>
      <c r="N17" s="40"/>
      <c r="O17" s="78"/>
      <c r="P17" s="78"/>
      <c r="U17" s="78"/>
      <c r="V17" s="78"/>
      <c r="W17" s="78"/>
      <c r="Y17" s="15">
        <v>0</v>
      </c>
    </row>
    <row r="18" spans="1:25" x14ac:dyDescent="0.25">
      <c r="A18" s="1" t="s">
        <v>391</v>
      </c>
      <c r="B18" s="1" t="s">
        <v>392</v>
      </c>
      <c r="C18" s="13" t="s">
        <v>238</v>
      </c>
      <c r="D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R18" s="1">
        <v>26.140999999999998</v>
      </c>
      <c r="U18" s="78"/>
      <c r="V18" s="78"/>
      <c r="W18" s="78"/>
    </row>
    <row r="19" spans="1:25" x14ac:dyDescent="0.25">
      <c r="A19" s="84" t="s">
        <v>94</v>
      </c>
      <c r="B19" s="84" t="s">
        <v>95</v>
      </c>
      <c r="C19" s="84" t="s">
        <v>238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6"/>
      <c r="R19" s="90">
        <v>16.43</v>
      </c>
      <c r="S19" s="84"/>
      <c r="T19" s="84"/>
      <c r="U19" s="85"/>
      <c r="V19" s="85"/>
      <c r="W19" s="85"/>
      <c r="X19" s="95"/>
      <c r="Y19" s="86">
        <v>0</v>
      </c>
    </row>
    <row r="20" spans="1:25" x14ac:dyDescent="0.25">
      <c r="A20" s="1" t="s">
        <v>275</v>
      </c>
      <c r="B20" s="1" t="s">
        <v>276</v>
      </c>
      <c r="C20" s="13" t="s">
        <v>238</v>
      </c>
      <c r="D20" s="48"/>
      <c r="G20" s="54"/>
      <c r="H20" s="54"/>
      <c r="I20" s="54"/>
      <c r="J20" s="54"/>
      <c r="K20" s="54"/>
      <c r="L20" s="54"/>
      <c r="M20" s="54"/>
      <c r="N20" s="76"/>
      <c r="O20" s="76"/>
      <c r="P20" s="76"/>
      <c r="R20" s="76">
        <v>16.321999999999999</v>
      </c>
      <c r="U20" s="78"/>
      <c r="V20" s="78"/>
      <c r="W20" s="78"/>
    </row>
    <row r="21" spans="1:25" x14ac:dyDescent="0.25">
      <c r="A21" s="1" t="s">
        <v>328</v>
      </c>
      <c r="B21" s="1" t="s">
        <v>410</v>
      </c>
      <c r="C21" s="13" t="s">
        <v>238</v>
      </c>
      <c r="D21" s="48"/>
      <c r="G21" s="76"/>
      <c r="H21" s="76"/>
      <c r="I21" s="76"/>
      <c r="J21" s="76"/>
      <c r="K21" s="76"/>
      <c r="L21" s="76"/>
      <c r="M21" s="76"/>
      <c r="N21" s="76"/>
      <c r="O21" s="76"/>
      <c r="P21" s="76"/>
      <c r="R21" s="1">
        <v>33.411999999999999</v>
      </c>
      <c r="U21" s="78"/>
      <c r="V21" s="78"/>
      <c r="W21" s="78"/>
    </row>
    <row r="22" spans="1:25" x14ac:dyDescent="0.25">
      <c r="A22" s="84" t="s">
        <v>283</v>
      </c>
      <c r="B22" s="84" t="s">
        <v>284</v>
      </c>
      <c r="C22" s="84" t="s">
        <v>238</v>
      </c>
      <c r="D22" s="84"/>
      <c r="E22" s="84"/>
      <c r="F22" s="84"/>
      <c r="G22" s="84"/>
      <c r="H22" s="84"/>
      <c r="I22" s="84"/>
      <c r="J22" s="84"/>
      <c r="K22" s="90">
        <v>25.41</v>
      </c>
      <c r="L22" s="84"/>
      <c r="M22" s="84"/>
      <c r="N22" s="89">
        <v>22.001000000000001</v>
      </c>
      <c r="O22" s="85"/>
      <c r="P22" s="85"/>
      <c r="Q22" s="86"/>
      <c r="R22" s="84">
        <v>18.396999999999998</v>
      </c>
      <c r="S22" s="84"/>
      <c r="T22" s="84"/>
      <c r="U22" s="85"/>
      <c r="V22" s="85"/>
      <c r="W22" s="85"/>
      <c r="X22" s="95"/>
      <c r="Y22" s="86">
        <v>0</v>
      </c>
    </row>
    <row r="23" spans="1:25" x14ac:dyDescent="0.25">
      <c r="A23" s="1" t="s">
        <v>396</v>
      </c>
      <c r="B23" s="1" t="s">
        <v>392</v>
      </c>
      <c r="C23" s="13" t="s">
        <v>238</v>
      </c>
      <c r="D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R23" s="1" t="s">
        <v>71</v>
      </c>
      <c r="U23" s="78"/>
      <c r="V23" s="78"/>
      <c r="W23" s="78"/>
    </row>
    <row r="24" spans="1:25" x14ac:dyDescent="0.25">
      <c r="A24" s="84" t="s">
        <v>45</v>
      </c>
      <c r="B24" s="84" t="s">
        <v>46</v>
      </c>
      <c r="C24" s="84" t="s">
        <v>238</v>
      </c>
      <c r="D24" s="84"/>
      <c r="E24" s="84"/>
      <c r="F24" s="84"/>
      <c r="G24" s="84"/>
      <c r="H24" s="84"/>
      <c r="I24" s="84"/>
      <c r="J24" s="84"/>
      <c r="K24" s="84" t="s">
        <v>71</v>
      </c>
      <c r="L24" s="84"/>
      <c r="M24" s="84"/>
      <c r="N24" s="89">
        <v>26.091999999999999</v>
      </c>
      <c r="O24" s="85"/>
      <c r="P24" s="85"/>
      <c r="Q24" s="86"/>
      <c r="R24" s="84">
        <v>27.468</v>
      </c>
      <c r="S24" s="84"/>
      <c r="T24" s="84"/>
      <c r="U24" s="85">
        <v>15767</v>
      </c>
      <c r="V24" s="85"/>
      <c r="W24" s="85"/>
      <c r="X24" s="95"/>
      <c r="Y24" s="86">
        <v>0</v>
      </c>
    </row>
    <row r="25" spans="1:25" x14ac:dyDescent="0.25">
      <c r="A25" s="1" t="s">
        <v>217</v>
      </c>
      <c r="B25" s="1" t="s">
        <v>205</v>
      </c>
      <c r="C25" s="13" t="s">
        <v>238</v>
      </c>
      <c r="D25" s="76"/>
      <c r="G25" s="40">
        <v>16.559000000000001</v>
      </c>
      <c r="H25" s="132"/>
      <c r="I25" s="132"/>
      <c r="J25" s="15"/>
      <c r="K25" s="50"/>
      <c r="L25" s="50"/>
      <c r="M25" s="50"/>
      <c r="N25" s="40"/>
      <c r="O25" s="132"/>
      <c r="P25" s="132"/>
      <c r="U25" s="78"/>
      <c r="V25" s="78"/>
      <c r="W25" s="78"/>
    </row>
    <row r="26" spans="1:25" x14ac:dyDescent="0.25">
      <c r="A26" s="84" t="s">
        <v>49</v>
      </c>
      <c r="B26" s="84" t="s">
        <v>46</v>
      </c>
      <c r="C26" s="84" t="s">
        <v>238</v>
      </c>
      <c r="D26" s="84" t="s">
        <v>71</v>
      </c>
      <c r="E26" s="84"/>
      <c r="F26" s="84"/>
      <c r="G26" s="85"/>
      <c r="H26" s="85"/>
      <c r="I26" s="85"/>
      <c r="J26" s="86"/>
      <c r="K26" s="87"/>
      <c r="L26" s="87"/>
      <c r="M26" s="87"/>
      <c r="N26" s="89">
        <v>15.023999999999999</v>
      </c>
      <c r="O26" s="85"/>
      <c r="P26" s="85"/>
      <c r="Q26" s="86"/>
      <c r="R26" s="84" t="s">
        <v>71</v>
      </c>
      <c r="S26" s="84"/>
      <c r="T26" s="84"/>
      <c r="U26" s="85"/>
      <c r="V26" s="85"/>
      <c r="W26" s="85"/>
      <c r="X26" s="95"/>
      <c r="Y26" s="86">
        <v>0</v>
      </c>
    </row>
    <row r="27" spans="1:25" x14ac:dyDescent="0.25">
      <c r="A27" s="84" t="s">
        <v>23</v>
      </c>
      <c r="B27" s="84" t="s">
        <v>24</v>
      </c>
      <c r="C27" s="84" t="s">
        <v>238</v>
      </c>
      <c r="D27" s="90">
        <v>16.603000000000002</v>
      </c>
      <c r="E27" s="84"/>
      <c r="F27" s="84"/>
      <c r="G27" s="85"/>
      <c r="H27" s="85"/>
      <c r="I27" s="85"/>
      <c r="J27" s="86"/>
      <c r="K27" s="87"/>
      <c r="L27" s="87"/>
      <c r="M27" s="87"/>
      <c r="N27" s="85">
        <v>14.352</v>
      </c>
      <c r="O27" s="85"/>
      <c r="P27" s="85"/>
      <c r="Q27" s="86"/>
      <c r="R27" s="84">
        <v>16.896000000000001</v>
      </c>
      <c r="S27" s="84"/>
      <c r="T27" s="84"/>
      <c r="U27" s="85"/>
      <c r="V27" s="85"/>
      <c r="W27" s="85"/>
      <c r="X27" s="95"/>
      <c r="Y27" s="86">
        <v>0</v>
      </c>
    </row>
    <row r="28" spans="1:25" x14ac:dyDescent="0.25">
      <c r="A28" s="1" t="s">
        <v>15</v>
      </c>
      <c r="B28" s="1" t="s">
        <v>219</v>
      </c>
      <c r="C28" s="13" t="s">
        <v>239</v>
      </c>
      <c r="D28" s="76"/>
      <c r="G28" s="40">
        <v>15.273</v>
      </c>
      <c r="H28" s="132">
        <v>4</v>
      </c>
      <c r="I28" s="132"/>
      <c r="J28" s="15">
        <f>F28+I28</f>
        <v>0</v>
      </c>
      <c r="K28" s="50">
        <v>11.069000000000001</v>
      </c>
      <c r="L28" s="50">
        <v>2</v>
      </c>
      <c r="M28" s="50"/>
      <c r="N28" s="40">
        <v>12.148</v>
      </c>
      <c r="O28" s="55">
        <v>4</v>
      </c>
      <c r="P28" s="55"/>
      <c r="U28" s="78"/>
      <c r="V28" s="78"/>
      <c r="W28" s="78"/>
    </row>
    <row r="29" spans="1:25" x14ac:dyDescent="0.25">
      <c r="A29" s="1" t="s">
        <v>273</v>
      </c>
      <c r="B29" s="1" t="s">
        <v>274</v>
      </c>
      <c r="C29" s="13" t="s">
        <v>239</v>
      </c>
      <c r="D29" s="133"/>
      <c r="G29" s="133"/>
      <c r="H29" s="133"/>
      <c r="I29" s="133"/>
      <c r="J29" s="133"/>
      <c r="K29" s="133" t="s">
        <v>71</v>
      </c>
      <c r="L29" s="133"/>
      <c r="M29" s="133"/>
      <c r="N29" s="40"/>
      <c r="O29" s="55"/>
      <c r="P29" s="55"/>
      <c r="R29" s="76"/>
      <c r="U29" s="78"/>
      <c r="V29" s="78"/>
      <c r="W29" s="78"/>
      <c r="Y29" s="94"/>
    </row>
    <row r="30" spans="1:25" x14ac:dyDescent="0.25">
      <c r="A30" s="1" t="s">
        <v>391</v>
      </c>
      <c r="B30" s="1" t="s">
        <v>424</v>
      </c>
      <c r="C30" s="13" t="s">
        <v>239</v>
      </c>
      <c r="D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R30" s="1" t="s">
        <v>71</v>
      </c>
      <c r="U30" s="78"/>
      <c r="V30" s="78"/>
      <c r="W30" s="78"/>
    </row>
    <row r="31" spans="1:25" x14ac:dyDescent="0.25">
      <c r="A31" s="1" t="s">
        <v>52</v>
      </c>
      <c r="B31" s="1" t="s">
        <v>53</v>
      </c>
      <c r="C31" s="13" t="s">
        <v>239</v>
      </c>
      <c r="D31" s="4">
        <v>14.577999999999999</v>
      </c>
      <c r="E31" s="1">
        <v>4</v>
      </c>
      <c r="G31" s="132"/>
      <c r="H31" s="132"/>
      <c r="I31" s="132"/>
      <c r="J31" s="15"/>
      <c r="K31" s="50">
        <v>13.012</v>
      </c>
      <c r="L31" s="50">
        <v>3</v>
      </c>
      <c r="M31" s="50"/>
      <c r="N31" s="40"/>
      <c r="O31" s="132"/>
      <c r="P31" s="132"/>
      <c r="U31" s="78"/>
      <c r="V31" s="78"/>
      <c r="W31" s="78"/>
    </row>
    <row r="32" spans="1:25" x14ac:dyDescent="0.25">
      <c r="A32" s="1" t="s">
        <v>484</v>
      </c>
      <c r="B32" s="1" t="s">
        <v>485</v>
      </c>
      <c r="C32" s="13" t="s">
        <v>239</v>
      </c>
      <c r="D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U32" s="78">
        <v>18.207999999999998</v>
      </c>
      <c r="V32" s="78"/>
      <c r="W32" s="78"/>
    </row>
    <row r="33" spans="1:23" x14ac:dyDescent="0.25">
      <c r="A33" s="133" t="s">
        <v>281</v>
      </c>
      <c r="B33" s="133" t="s">
        <v>331</v>
      </c>
      <c r="C33" s="133" t="s">
        <v>239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R33" s="133">
        <v>15.617000000000001</v>
      </c>
      <c r="S33" s="133"/>
      <c r="T33" s="133"/>
      <c r="U33" s="132">
        <v>15.318</v>
      </c>
      <c r="V33" s="132">
        <v>5</v>
      </c>
      <c r="W33" s="132"/>
    </row>
    <row r="34" spans="1:23" x14ac:dyDescent="0.25">
      <c r="A34" s="1" t="s">
        <v>334</v>
      </c>
      <c r="B34" s="1" t="s">
        <v>306</v>
      </c>
      <c r="C34" s="13" t="s">
        <v>239</v>
      </c>
      <c r="G34" s="76"/>
      <c r="H34" s="76"/>
      <c r="I34" s="76"/>
      <c r="J34" s="76"/>
      <c r="K34" s="76"/>
      <c r="L34" s="76"/>
      <c r="M34" s="76"/>
      <c r="N34" s="132">
        <v>12.326000000000001</v>
      </c>
      <c r="O34" s="132">
        <v>5</v>
      </c>
      <c r="P34" s="132"/>
      <c r="R34" s="133"/>
      <c r="U34" s="78"/>
      <c r="V34" s="78"/>
      <c r="W34" s="78"/>
    </row>
    <row r="35" spans="1:23" x14ac:dyDescent="0.25">
      <c r="A35" s="1" t="s">
        <v>213</v>
      </c>
      <c r="B35" s="1" t="s">
        <v>214</v>
      </c>
      <c r="C35" s="13" t="s">
        <v>239</v>
      </c>
      <c r="G35" s="40">
        <v>15.507</v>
      </c>
      <c r="H35" s="132">
        <v>5</v>
      </c>
      <c r="I35" s="132"/>
      <c r="J35" s="15"/>
      <c r="K35" s="50"/>
      <c r="L35" s="50"/>
      <c r="M35" s="50"/>
      <c r="N35" s="40"/>
      <c r="O35" s="132"/>
      <c r="P35" s="132"/>
      <c r="U35" s="78"/>
      <c r="V35" s="78"/>
      <c r="W35" s="78"/>
    </row>
    <row r="36" spans="1:23" x14ac:dyDescent="0.25">
      <c r="A36" s="1" t="s">
        <v>444</v>
      </c>
      <c r="B36" s="1" t="s">
        <v>473</v>
      </c>
      <c r="C36" s="13" t="s">
        <v>239</v>
      </c>
      <c r="G36" s="76"/>
      <c r="H36" s="76"/>
      <c r="I36" s="76"/>
      <c r="J36" s="76"/>
      <c r="K36" s="133"/>
      <c r="L36" s="76"/>
      <c r="M36" s="76"/>
      <c r="N36" s="133"/>
      <c r="O36" s="133"/>
      <c r="P36" s="133"/>
      <c r="R36" s="76"/>
      <c r="U36" s="78">
        <v>25.045999999999999</v>
      </c>
      <c r="V36" s="78"/>
      <c r="W36" s="78"/>
    </row>
    <row r="37" spans="1:23" x14ac:dyDescent="0.25">
      <c r="A37" s="1" t="s">
        <v>328</v>
      </c>
      <c r="B37" s="1" t="s">
        <v>306</v>
      </c>
      <c r="C37" s="13" t="s">
        <v>239</v>
      </c>
      <c r="N37" s="132">
        <v>13.347</v>
      </c>
      <c r="U37" s="132"/>
      <c r="V37" s="78"/>
      <c r="W37" s="78"/>
    </row>
    <row r="38" spans="1:23" x14ac:dyDescent="0.25">
      <c r="A38" s="133" t="s">
        <v>451</v>
      </c>
      <c r="B38" s="133" t="s">
        <v>452</v>
      </c>
      <c r="C38" s="133" t="s">
        <v>239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R38" s="133"/>
      <c r="S38" s="133"/>
      <c r="T38" s="133"/>
      <c r="U38" s="132">
        <v>18.917999999999999</v>
      </c>
      <c r="V38" s="132"/>
      <c r="W38" s="132"/>
    </row>
    <row r="39" spans="1:23" x14ac:dyDescent="0.25">
      <c r="A39" s="1" t="s">
        <v>477</v>
      </c>
      <c r="B39" s="1" t="s">
        <v>458</v>
      </c>
      <c r="C39" s="13" t="s">
        <v>239</v>
      </c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U39" s="78">
        <v>15.436999999999999</v>
      </c>
      <c r="V39" s="78"/>
      <c r="W39" s="78"/>
    </row>
    <row r="40" spans="1:23" x14ac:dyDescent="0.25">
      <c r="A40" s="1" t="s">
        <v>271</v>
      </c>
      <c r="B40" s="1" t="s">
        <v>282</v>
      </c>
      <c r="C40" s="13" t="s">
        <v>239</v>
      </c>
      <c r="D40" s="76"/>
      <c r="G40" s="76"/>
      <c r="H40" s="76"/>
      <c r="I40" s="76"/>
      <c r="J40" s="76"/>
      <c r="K40" s="76" t="s">
        <v>71</v>
      </c>
      <c r="L40" s="76"/>
      <c r="M40" s="76"/>
      <c r="N40" s="40">
        <v>12.637</v>
      </c>
      <c r="O40" s="132"/>
      <c r="P40" s="132"/>
      <c r="U40" s="78"/>
      <c r="V40" s="78"/>
      <c r="W40" s="78"/>
    </row>
    <row r="41" spans="1:23" x14ac:dyDescent="0.25">
      <c r="A41" s="1" t="s">
        <v>47</v>
      </c>
      <c r="B41" s="1" t="s">
        <v>272</v>
      </c>
      <c r="C41" s="13" t="s">
        <v>239</v>
      </c>
      <c r="G41" s="133"/>
      <c r="H41" s="133"/>
      <c r="I41" s="133"/>
      <c r="J41" s="133"/>
      <c r="K41" s="133" t="s">
        <v>71</v>
      </c>
      <c r="L41" s="133"/>
      <c r="M41" s="133"/>
      <c r="N41" s="40">
        <v>14.461</v>
      </c>
      <c r="O41" s="132"/>
      <c r="P41" s="132"/>
      <c r="R41" s="4">
        <v>11.06</v>
      </c>
      <c r="S41" s="1">
        <v>2</v>
      </c>
      <c r="U41" s="132"/>
      <c r="V41" s="78"/>
      <c r="W41" s="78"/>
    </row>
    <row r="42" spans="1:23" x14ac:dyDescent="0.25">
      <c r="A42" s="1" t="s">
        <v>264</v>
      </c>
      <c r="B42" s="1" t="s">
        <v>265</v>
      </c>
      <c r="C42" s="13" t="s">
        <v>239</v>
      </c>
      <c r="D42" s="76"/>
      <c r="G42" s="76"/>
      <c r="H42" s="76"/>
      <c r="I42" s="76"/>
      <c r="J42" s="76"/>
      <c r="K42" s="76"/>
      <c r="L42" s="76"/>
      <c r="M42" s="76"/>
      <c r="N42" s="40">
        <v>18.079999999999998</v>
      </c>
      <c r="O42" s="133"/>
      <c r="P42" s="133"/>
      <c r="U42" s="78"/>
      <c r="V42" s="78"/>
      <c r="W42" s="78"/>
    </row>
    <row r="43" spans="1:23" x14ac:dyDescent="0.25">
      <c r="A43" s="1" t="s">
        <v>429</v>
      </c>
      <c r="B43" s="1" t="s">
        <v>395</v>
      </c>
      <c r="C43" s="13" t="s">
        <v>239</v>
      </c>
      <c r="N43" s="133"/>
      <c r="O43" s="133"/>
      <c r="P43" s="133"/>
      <c r="U43" s="78">
        <v>33.984999999999999</v>
      </c>
      <c r="V43" s="78"/>
      <c r="W43" s="78"/>
    </row>
    <row r="44" spans="1:23" x14ac:dyDescent="0.25">
      <c r="A44" s="1" t="s">
        <v>456</v>
      </c>
      <c r="B44" s="1" t="s">
        <v>454</v>
      </c>
      <c r="C44" s="13" t="s">
        <v>239</v>
      </c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U44" s="40">
        <v>14.84</v>
      </c>
      <c r="V44" s="78">
        <v>3</v>
      </c>
      <c r="W44" s="78"/>
    </row>
    <row r="45" spans="1:23" x14ac:dyDescent="0.25">
      <c r="A45" s="1" t="s">
        <v>486</v>
      </c>
      <c r="B45" s="1" t="s">
        <v>487</v>
      </c>
      <c r="C45" s="13" t="s">
        <v>239</v>
      </c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U45" s="78">
        <v>70.271000000000001</v>
      </c>
      <c r="V45" s="78"/>
      <c r="W45" s="78"/>
    </row>
    <row r="46" spans="1:23" x14ac:dyDescent="0.25">
      <c r="A46" s="1" t="s">
        <v>305</v>
      </c>
      <c r="B46" s="1" t="s">
        <v>306</v>
      </c>
      <c r="C46" s="13" t="s">
        <v>239</v>
      </c>
      <c r="G46" s="133"/>
      <c r="H46" s="133"/>
      <c r="I46" s="133"/>
      <c r="J46" s="133"/>
      <c r="K46" s="133"/>
      <c r="L46" s="133"/>
      <c r="M46" s="133"/>
      <c r="N46" s="40">
        <v>11.63</v>
      </c>
      <c r="O46" s="132">
        <v>2</v>
      </c>
      <c r="P46" s="132"/>
      <c r="U46" s="78"/>
      <c r="V46" s="78"/>
      <c r="W46" s="78"/>
    </row>
    <row r="47" spans="1:23" x14ac:dyDescent="0.25">
      <c r="A47" s="1" t="s">
        <v>398</v>
      </c>
      <c r="B47" s="1" t="s">
        <v>404</v>
      </c>
      <c r="C47" s="13" t="s">
        <v>239</v>
      </c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R47" s="1" t="s">
        <v>71</v>
      </c>
      <c r="U47" s="78"/>
      <c r="V47" s="78"/>
      <c r="W47" s="78"/>
    </row>
    <row r="48" spans="1:23" x14ac:dyDescent="0.25">
      <c r="A48" s="1" t="s">
        <v>220</v>
      </c>
      <c r="B48" s="1" t="s">
        <v>221</v>
      </c>
      <c r="C48" s="13" t="s">
        <v>239</v>
      </c>
      <c r="D48" s="133"/>
      <c r="G48" s="40">
        <v>14.519</v>
      </c>
      <c r="H48" s="78">
        <v>3</v>
      </c>
      <c r="I48" s="78"/>
      <c r="J48" s="15"/>
      <c r="K48" s="50"/>
      <c r="L48" s="50"/>
      <c r="M48" s="50"/>
      <c r="N48" s="78"/>
      <c r="O48" s="78"/>
      <c r="P48" s="78"/>
      <c r="U48" s="78"/>
      <c r="V48" s="78"/>
      <c r="W48" s="78"/>
    </row>
    <row r="49" spans="1:23" x14ac:dyDescent="0.25">
      <c r="A49" s="1" t="s">
        <v>23</v>
      </c>
      <c r="B49" s="1" t="s">
        <v>446</v>
      </c>
      <c r="C49" s="13" t="s">
        <v>239</v>
      </c>
      <c r="D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U49" s="78">
        <v>13.864100000000001</v>
      </c>
      <c r="V49" s="78">
        <v>2</v>
      </c>
      <c r="W49" s="78"/>
    </row>
    <row r="50" spans="1:23" x14ac:dyDescent="0.25">
      <c r="A50" s="1" t="s">
        <v>279</v>
      </c>
      <c r="B50" s="1" t="s">
        <v>280</v>
      </c>
      <c r="C50" s="13" t="s">
        <v>239</v>
      </c>
      <c r="K50" s="31" t="s">
        <v>71</v>
      </c>
      <c r="N50" s="132"/>
      <c r="O50" s="132"/>
      <c r="P50" s="132"/>
      <c r="U50" s="78"/>
      <c r="V50" s="78"/>
      <c r="W50" s="78"/>
    </row>
    <row r="51" spans="1:23" x14ac:dyDescent="0.25">
      <c r="A51" s="1" t="s">
        <v>273</v>
      </c>
      <c r="B51" s="1" t="s">
        <v>393</v>
      </c>
      <c r="D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R51" s="1">
        <v>37.862000000000002</v>
      </c>
      <c r="U51" s="78"/>
      <c r="V51" s="78"/>
      <c r="W51" s="78"/>
    </row>
  </sheetData>
  <sortState ref="A5:Z51">
    <sortCondition ref="C5:C51"/>
  </sortState>
  <mergeCells count="8">
    <mergeCell ref="A1:R1"/>
    <mergeCell ref="G3:I3"/>
    <mergeCell ref="D3:F3"/>
    <mergeCell ref="K3:M3"/>
    <mergeCell ref="N3:P3"/>
    <mergeCell ref="D2:J2"/>
    <mergeCell ref="K2:P2"/>
    <mergeCell ref="R2:X2"/>
  </mergeCells>
  <pageMargins left="0.7" right="0.7" top="0.75" bottom="0.75" header="0.3" footer="0.3"/>
  <pageSetup scale="55" orientation="landscape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topLeftCell="A21" workbookViewId="0">
      <selection activeCell="N38" sqref="N38"/>
    </sheetView>
  </sheetViews>
  <sheetFormatPr defaultRowHeight="15" x14ac:dyDescent="0.25"/>
  <cols>
    <col min="1" max="1" width="15.5703125" style="1" bestFit="1" customWidth="1"/>
    <col min="2" max="2" width="11.140625" style="1" bestFit="1" customWidth="1"/>
    <col min="3" max="3" width="7" style="13" bestFit="1" customWidth="1"/>
    <col min="4" max="4" width="8.5703125" style="1" bestFit="1" customWidth="1"/>
    <col min="5" max="5" width="11.7109375" style="1" bestFit="1" customWidth="1"/>
    <col min="6" max="6" width="7.5703125" style="13" bestFit="1" customWidth="1"/>
    <col min="7" max="7" width="7" style="1" bestFit="1" customWidth="1"/>
    <col min="8" max="8" width="11.7109375" style="1" bestFit="1" customWidth="1"/>
    <col min="9" max="9" width="7.5703125" style="13" bestFit="1" customWidth="1"/>
    <col min="10" max="10" width="6.5703125" style="44" bestFit="1" customWidth="1"/>
    <col min="11" max="11" width="6.5703125" style="31" customWidth="1"/>
    <col min="12" max="12" width="11.7109375" style="31" customWidth="1"/>
    <col min="13" max="13" width="7.5703125" style="31" customWidth="1"/>
    <col min="14" max="14" width="7" style="31" customWidth="1"/>
    <col min="15" max="15" width="11.7109375" style="31" customWidth="1"/>
    <col min="16" max="16" width="7.5703125" style="31" customWidth="1"/>
    <col min="17" max="17" width="6.5703125" style="15" bestFit="1" customWidth="1"/>
    <col min="18" max="18" width="21.42578125" style="1" customWidth="1"/>
    <col min="19" max="19" width="11.7109375" style="1" customWidth="1"/>
    <col min="20" max="20" width="7.5703125" style="1" customWidth="1"/>
    <col min="21" max="21" width="7.7109375" style="1" customWidth="1"/>
    <col min="22" max="22" width="11.7109375" style="1" customWidth="1"/>
    <col min="23" max="23" width="7.5703125" style="1" customWidth="1"/>
    <col min="24" max="24" width="6.5703125" style="24" bestFit="1" customWidth="1"/>
    <col min="25" max="25" width="9.140625" style="15"/>
    <col min="26" max="26" width="11.5703125" style="143" bestFit="1" customWidth="1"/>
    <col min="27" max="16384" width="9.140625" style="1"/>
  </cols>
  <sheetData>
    <row r="1" spans="1:26" ht="15.75" x14ac:dyDescent="0.25">
      <c r="A1" s="163" t="s">
        <v>203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26" x14ac:dyDescent="0.25">
      <c r="D2" s="162" t="s">
        <v>74</v>
      </c>
      <c r="E2" s="162"/>
      <c r="F2" s="162"/>
      <c r="G2" s="162"/>
      <c r="H2" s="162"/>
      <c r="I2" s="162"/>
      <c r="J2" s="162"/>
      <c r="K2" s="161" t="s">
        <v>218</v>
      </c>
      <c r="L2" s="161"/>
      <c r="M2" s="161"/>
      <c r="N2" s="161"/>
      <c r="O2" s="161"/>
      <c r="P2" s="161"/>
      <c r="Q2" s="27"/>
      <c r="R2" s="161" t="s">
        <v>386</v>
      </c>
      <c r="S2" s="161"/>
      <c r="T2" s="161"/>
      <c r="U2" s="161"/>
      <c r="V2" s="161"/>
      <c r="W2" s="161"/>
      <c r="X2" s="161"/>
    </row>
    <row r="3" spans="1:26" x14ac:dyDescent="0.25">
      <c r="D3" s="162" t="s">
        <v>73</v>
      </c>
      <c r="E3" s="162"/>
      <c r="F3" s="162"/>
      <c r="G3" s="160" t="s">
        <v>114</v>
      </c>
      <c r="H3" s="160"/>
      <c r="I3" s="160"/>
      <c r="J3" s="46"/>
      <c r="K3" s="161" t="s">
        <v>257</v>
      </c>
      <c r="L3" s="161"/>
      <c r="M3" s="161"/>
      <c r="N3" s="160" t="s">
        <v>255</v>
      </c>
      <c r="O3" s="160"/>
      <c r="P3" s="160"/>
      <c r="Q3" s="27"/>
      <c r="R3" s="79" t="s">
        <v>387</v>
      </c>
      <c r="S3" s="79"/>
      <c r="T3" s="76"/>
      <c r="U3" s="83" t="s">
        <v>388</v>
      </c>
      <c r="V3" s="83"/>
      <c r="W3" s="83"/>
      <c r="Y3" s="15" t="s">
        <v>253</v>
      </c>
    </row>
    <row r="4" spans="1:26" s="14" customFormat="1" x14ac:dyDescent="0.25">
      <c r="A4" s="14" t="s">
        <v>32</v>
      </c>
      <c r="B4" s="14" t="s">
        <v>33</v>
      </c>
      <c r="C4" s="14" t="s">
        <v>237</v>
      </c>
      <c r="D4" s="14" t="s">
        <v>72</v>
      </c>
      <c r="E4" s="14" t="s">
        <v>35</v>
      </c>
      <c r="F4" s="14" t="s">
        <v>236</v>
      </c>
      <c r="G4" s="35" t="s">
        <v>72</v>
      </c>
      <c r="H4" s="35" t="s">
        <v>35</v>
      </c>
      <c r="I4" s="35" t="s">
        <v>236</v>
      </c>
      <c r="J4" s="16" t="s">
        <v>240</v>
      </c>
      <c r="K4" s="14" t="s">
        <v>72</v>
      </c>
      <c r="L4" s="14" t="s">
        <v>35</v>
      </c>
      <c r="M4" s="14" t="s">
        <v>236</v>
      </c>
      <c r="N4" s="35" t="s">
        <v>72</v>
      </c>
      <c r="O4" s="35" t="s">
        <v>35</v>
      </c>
      <c r="P4" s="35" t="s">
        <v>236</v>
      </c>
      <c r="Q4" s="16" t="s">
        <v>240</v>
      </c>
      <c r="R4" s="14" t="s">
        <v>72</v>
      </c>
      <c r="S4" s="14" t="s">
        <v>35</v>
      </c>
      <c r="T4" s="14" t="s">
        <v>236</v>
      </c>
      <c r="U4" s="35" t="s">
        <v>72</v>
      </c>
      <c r="V4" s="35" t="s">
        <v>35</v>
      </c>
      <c r="W4" s="35" t="s">
        <v>236</v>
      </c>
      <c r="X4" s="16" t="s">
        <v>240</v>
      </c>
      <c r="Y4" s="16" t="s">
        <v>240</v>
      </c>
      <c r="Z4" s="144" t="s">
        <v>553</v>
      </c>
    </row>
    <row r="5" spans="1:26" x14ac:dyDescent="0.25">
      <c r="A5" s="84" t="s">
        <v>69</v>
      </c>
      <c r="B5" s="84" t="s">
        <v>26</v>
      </c>
      <c r="C5" s="84" t="s">
        <v>238</v>
      </c>
      <c r="D5" s="84"/>
      <c r="E5" s="84"/>
      <c r="F5" s="84"/>
      <c r="G5" s="89">
        <v>10.099</v>
      </c>
      <c r="H5" s="85">
        <v>2</v>
      </c>
      <c r="I5" s="85">
        <v>5</v>
      </c>
      <c r="J5" s="86">
        <f>F5+I5</f>
        <v>5</v>
      </c>
      <c r="K5" s="91">
        <v>9.5289999999999999</v>
      </c>
      <c r="L5" s="87">
        <v>4</v>
      </c>
      <c r="M5" s="87">
        <v>3</v>
      </c>
      <c r="N5" s="85">
        <v>9.5359999999999996</v>
      </c>
      <c r="O5" s="85">
        <v>2</v>
      </c>
      <c r="P5" s="85">
        <v>5</v>
      </c>
      <c r="Q5" s="86">
        <f>M5+P5</f>
        <v>8</v>
      </c>
      <c r="R5" s="84">
        <v>9.6170000000000009</v>
      </c>
      <c r="S5" s="84">
        <v>4</v>
      </c>
      <c r="T5" s="84">
        <v>3</v>
      </c>
      <c r="U5" s="85">
        <v>9.3930000000000007</v>
      </c>
      <c r="V5" s="85">
        <v>2</v>
      </c>
      <c r="W5" s="85">
        <v>5</v>
      </c>
      <c r="X5" s="95">
        <v>8</v>
      </c>
      <c r="Y5" s="86">
        <f>J5+Q5+X5</f>
        <v>21</v>
      </c>
    </row>
    <row r="6" spans="1:26" x14ac:dyDescent="0.25">
      <c r="A6" s="84" t="s">
        <v>83</v>
      </c>
      <c r="B6" s="84" t="s">
        <v>84</v>
      </c>
      <c r="C6" s="84" t="s">
        <v>238</v>
      </c>
      <c r="D6" s="84"/>
      <c r="E6" s="84"/>
      <c r="F6" s="84"/>
      <c r="G6" s="85"/>
      <c r="H6" s="85"/>
      <c r="I6" s="85"/>
      <c r="J6" s="85"/>
      <c r="K6" s="91">
        <v>8.8670000000000009</v>
      </c>
      <c r="L6" s="87">
        <v>1</v>
      </c>
      <c r="M6" s="87">
        <v>6</v>
      </c>
      <c r="N6" s="85">
        <v>9.3849999999999998</v>
      </c>
      <c r="O6" s="85">
        <v>1</v>
      </c>
      <c r="P6" s="85">
        <v>6</v>
      </c>
      <c r="Q6" s="86">
        <v>12</v>
      </c>
      <c r="R6" s="84">
        <v>9.5830000000000002</v>
      </c>
      <c r="S6" s="84">
        <v>3</v>
      </c>
      <c r="T6" s="84">
        <v>4</v>
      </c>
      <c r="U6" s="85"/>
      <c r="V6" s="85"/>
      <c r="W6" s="85"/>
      <c r="X6" s="95">
        <v>4</v>
      </c>
      <c r="Y6" s="86">
        <v>16</v>
      </c>
    </row>
    <row r="7" spans="1:26" x14ac:dyDescent="0.25">
      <c r="A7" s="84" t="s">
        <v>29</v>
      </c>
      <c r="B7" s="84" t="s">
        <v>30</v>
      </c>
      <c r="C7" s="84" t="s">
        <v>238</v>
      </c>
      <c r="D7" s="84"/>
      <c r="E7" s="84"/>
      <c r="F7" s="84"/>
      <c r="G7" s="85">
        <v>8.9529999999999994</v>
      </c>
      <c r="H7" s="85">
        <v>1</v>
      </c>
      <c r="I7" s="85">
        <v>6</v>
      </c>
      <c r="J7" s="86">
        <f>F7+I7</f>
        <v>6</v>
      </c>
      <c r="K7" s="91"/>
      <c r="L7" s="87"/>
      <c r="M7" s="87"/>
      <c r="N7" s="85"/>
      <c r="O7" s="85"/>
      <c r="P7" s="85"/>
      <c r="Q7" s="86"/>
      <c r="R7" s="84">
        <v>8.9429999999999996</v>
      </c>
      <c r="S7" s="84">
        <v>1</v>
      </c>
      <c r="T7" s="84">
        <v>6</v>
      </c>
      <c r="U7" s="85"/>
      <c r="V7" s="85"/>
      <c r="W7" s="85"/>
      <c r="X7" s="95">
        <v>6</v>
      </c>
      <c r="Y7" s="86">
        <v>12</v>
      </c>
    </row>
    <row r="8" spans="1:26" x14ac:dyDescent="0.25">
      <c r="A8" s="1" t="s">
        <v>109</v>
      </c>
      <c r="B8" s="1" t="s">
        <v>110</v>
      </c>
      <c r="C8" s="13" t="s">
        <v>238</v>
      </c>
      <c r="D8" s="1">
        <v>9.5139999999999993</v>
      </c>
      <c r="E8" s="1">
        <v>2</v>
      </c>
      <c r="F8" s="13">
        <v>5</v>
      </c>
      <c r="G8" s="132"/>
      <c r="H8" s="132"/>
      <c r="I8" s="132"/>
      <c r="J8" s="15">
        <f>F8+I8</f>
        <v>5</v>
      </c>
      <c r="K8" s="51"/>
      <c r="L8" s="50"/>
      <c r="M8" s="50"/>
      <c r="N8" s="78">
        <v>9.6359999999999992</v>
      </c>
      <c r="O8" s="78">
        <v>4</v>
      </c>
      <c r="P8" s="78">
        <v>3</v>
      </c>
      <c r="Q8" s="15">
        <v>3</v>
      </c>
      <c r="U8" s="78"/>
      <c r="V8" s="78"/>
      <c r="W8" s="78"/>
      <c r="Y8" s="15">
        <v>8</v>
      </c>
    </row>
    <row r="9" spans="1:26" x14ac:dyDescent="0.25">
      <c r="A9" s="13" t="s">
        <v>213</v>
      </c>
      <c r="B9" s="1" t="s">
        <v>459</v>
      </c>
      <c r="C9" s="13" t="s">
        <v>238</v>
      </c>
      <c r="G9" s="76"/>
      <c r="H9" s="76"/>
      <c r="I9" s="76"/>
      <c r="J9" s="76"/>
      <c r="K9" s="4"/>
      <c r="L9" s="76"/>
      <c r="M9" s="76"/>
      <c r="N9" s="76"/>
      <c r="O9" s="76"/>
      <c r="P9" s="76"/>
      <c r="U9" s="40">
        <v>8.9320000000000004</v>
      </c>
      <c r="V9" s="78">
        <v>1</v>
      </c>
      <c r="W9" s="78">
        <v>6</v>
      </c>
      <c r="X9" s="24">
        <v>6</v>
      </c>
      <c r="Y9" s="15">
        <v>6</v>
      </c>
    </row>
    <row r="10" spans="1:26" x14ac:dyDescent="0.25">
      <c r="A10" s="1" t="s">
        <v>335</v>
      </c>
      <c r="B10" s="1" t="s">
        <v>110</v>
      </c>
      <c r="C10" s="13" t="s">
        <v>238</v>
      </c>
      <c r="D10" s="1">
        <v>9.2219999999999995</v>
      </c>
      <c r="E10" s="1">
        <v>1</v>
      </c>
      <c r="F10" s="13">
        <v>6</v>
      </c>
      <c r="G10" s="34"/>
      <c r="H10" s="34"/>
      <c r="I10" s="34"/>
      <c r="J10" s="15">
        <v>6</v>
      </c>
      <c r="K10" s="51">
        <v>9.6189999999999998</v>
      </c>
      <c r="L10" s="50">
        <v>5</v>
      </c>
      <c r="M10" s="50">
        <v>2</v>
      </c>
      <c r="N10" s="34"/>
      <c r="O10" s="34"/>
      <c r="P10" s="34"/>
      <c r="U10" s="78"/>
      <c r="V10" s="78"/>
      <c r="W10" s="78"/>
      <c r="Y10" s="15">
        <v>6</v>
      </c>
    </row>
    <row r="11" spans="1:26" x14ac:dyDescent="0.25">
      <c r="A11" s="1" t="s">
        <v>268</v>
      </c>
      <c r="B11" s="1" t="s">
        <v>269</v>
      </c>
      <c r="C11" s="13" t="s">
        <v>238</v>
      </c>
      <c r="G11" s="78"/>
      <c r="H11" s="78"/>
      <c r="I11" s="78"/>
      <c r="J11" s="132"/>
      <c r="K11" s="51">
        <v>9.4749999999999996</v>
      </c>
      <c r="L11" s="50">
        <v>3</v>
      </c>
      <c r="M11" s="50">
        <v>4</v>
      </c>
      <c r="N11" s="34">
        <v>9.673</v>
      </c>
      <c r="O11" s="34">
        <v>5</v>
      </c>
      <c r="P11" s="34">
        <v>2</v>
      </c>
      <c r="Q11" s="15">
        <f>M11+P11</f>
        <v>6</v>
      </c>
      <c r="U11" s="78"/>
      <c r="V11" s="78"/>
      <c r="W11" s="78"/>
      <c r="Y11" s="15">
        <v>6</v>
      </c>
    </row>
    <row r="12" spans="1:26" x14ac:dyDescent="0.25">
      <c r="A12" s="84" t="s">
        <v>23</v>
      </c>
      <c r="B12" s="84" t="s">
        <v>24</v>
      </c>
      <c r="C12" s="84" t="s">
        <v>238</v>
      </c>
      <c r="D12" s="84">
        <v>9.9429999999999996</v>
      </c>
      <c r="E12" s="84">
        <v>4</v>
      </c>
      <c r="F12" s="84">
        <v>3</v>
      </c>
      <c r="G12" s="85"/>
      <c r="H12" s="85"/>
      <c r="I12" s="85"/>
      <c r="J12" s="86">
        <f t="shared" ref="J12:J18" si="0">F12+I12</f>
        <v>3</v>
      </c>
      <c r="K12" s="91"/>
      <c r="L12" s="87"/>
      <c r="M12" s="87"/>
      <c r="N12" s="85">
        <v>9.8879999999999999</v>
      </c>
      <c r="O12" s="84"/>
      <c r="P12" s="84"/>
      <c r="Q12" s="86"/>
      <c r="R12" s="84">
        <v>9.6189999999999998</v>
      </c>
      <c r="S12" s="84">
        <v>5</v>
      </c>
      <c r="T12" s="84">
        <v>2</v>
      </c>
      <c r="U12" s="85"/>
      <c r="V12" s="85"/>
      <c r="W12" s="85"/>
      <c r="X12" s="95">
        <v>2</v>
      </c>
      <c r="Y12" s="86">
        <v>5</v>
      </c>
    </row>
    <row r="13" spans="1:26" x14ac:dyDescent="0.25">
      <c r="A13" s="1" t="s">
        <v>248</v>
      </c>
      <c r="B13" s="1" t="s">
        <v>106</v>
      </c>
      <c r="C13" s="13" t="s">
        <v>238</v>
      </c>
      <c r="D13" s="1">
        <v>9.5259999999999998</v>
      </c>
      <c r="E13" s="1">
        <v>3</v>
      </c>
      <c r="F13" s="13">
        <v>4</v>
      </c>
      <c r="G13" s="132"/>
      <c r="H13" s="132"/>
      <c r="I13" s="132"/>
      <c r="J13" s="15">
        <f t="shared" si="0"/>
        <v>4</v>
      </c>
      <c r="K13" s="51"/>
      <c r="L13" s="50"/>
      <c r="M13" s="50"/>
      <c r="N13" s="132"/>
      <c r="O13" s="132"/>
      <c r="P13" s="132"/>
      <c r="R13" s="1">
        <v>9.7710000000000008</v>
      </c>
      <c r="U13" s="78"/>
      <c r="V13" s="78"/>
      <c r="W13" s="78"/>
      <c r="Y13" s="15">
        <v>4</v>
      </c>
    </row>
    <row r="14" spans="1:26" x14ac:dyDescent="0.25">
      <c r="A14" s="84" t="s">
        <v>232</v>
      </c>
      <c r="B14" s="84" t="s">
        <v>211</v>
      </c>
      <c r="C14" s="84" t="s">
        <v>238</v>
      </c>
      <c r="D14" s="84"/>
      <c r="E14" s="84"/>
      <c r="F14" s="84"/>
      <c r="G14" s="89">
        <v>10.157999999999999</v>
      </c>
      <c r="H14" s="85">
        <v>3</v>
      </c>
      <c r="I14" s="85">
        <v>4</v>
      </c>
      <c r="J14" s="86">
        <f t="shared" si="0"/>
        <v>4</v>
      </c>
      <c r="K14" s="91"/>
      <c r="L14" s="87"/>
      <c r="M14" s="87"/>
      <c r="N14" s="85"/>
      <c r="O14" s="85"/>
      <c r="P14" s="85"/>
      <c r="Q14" s="86"/>
      <c r="R14" s="84"/>
      <c r="S14" s="84"/>
      <c r="T14" s="84"/>
      <c r="U14" s="85"/>
      <c r="V14" s="85"/>
      <c r="W14" s="85"/>
      <c r="X14" s="95"/>
      <c r="Y14" s="86">
        <v>4</v>
      </c>
    </row>
    <row r="15" spans="1:26" x14ac:dyDescent="0.25">
      <c r="A15" s="84" t="s">
        <v>27</v>
      </c>
      <c r="B15" s="84" t="s">
        <v>28</v>
      </c>
      <c r="C15" s="84" t="s">
        <v>238</v>
      </c>
      <c r="D15" s="84"/>
      <c r="E15" s="84"/>
      <c r="F15" s="84"/>
      <c r="G15" s="85">
        <v>11.477</v>
      </c>
      <c r="H15" s="85"/>
      <c r="I15" s="85"/>
      <c r="J15" s="86">
        <f t="shared" si="0"/>
        <v>0</v>
      </c>
      <c r="K15" s="91"/>
      <c r="L15" s="87"/>
      <c r="M15" s="87"/>
      <c r="N15" s="85">
        <v>10.346</v>
      </c>
      <c r="O15" s="85"/>
      <c r="P15" s="85"/>
      <c r="Q15" s="86"/>
      <c r="R15" s="84">
        <v>10.247999999999999</v>
      </c>
      <c r="S15" s="84"/>
      <c r="T15" s="84"/>
      <c r="U15" s="85">
        <v>10.145</v>
      </c>
      <c r="V15" s="85">
        <v>4</v>
      </c>
      <c r="W15" s="85">
        <v>3</v>
      </c>
      <c r="X15" s="95">
        <v>3</v>
      </c>
      <c r="Y15" s="86">
        <v>3</v>
      </c>
    </row>
    <row r="16" spans="1:26" x14ac:dyDescent="0.25">
      <c r="A16" s="84" t="s">
        <v>85</v>
      </c>
      <c r="B16" s="84" t="s">
        <v>86</v>
      </c>
      <c r="C16" s="84" t="s">
        <v>238</v>
      </c>
      <c r="D16" s="84">
        <v>10.442</v>
      </c>
      <c r="E16" s="84"/>
      <c r="F16" s="84"/>
      <c r="G16" s="89">
        <v>10.246</v>
      </c>
      <c r="H16" s="85">
        <v>5</v>
      </c>
      <c r="I16" s="85">
        <v>2</v>
      </c>
      <c r="J16" s="86">
        <f t="shared" si="0"/>
        <v>2</v>
      </c>
      <c r="K16" s="91">
        <v>10.211</v>
      </c>
      <c r="L16" s="87"/>
      <c r="M16" s="87"/>
      <c r="N16" s="85"/>
      <c r="O16" s="85"/>
      <c r="P16" s="85"/>
      <c r="Q16" s="86"/>
      <c r="R16" s="84">
        <v>10.122999999999999</v>
      </c>
      <c r="S16" s="84"/>
      <c r="T16" s="84"/>
      <c r="U16" s="85"/>
      <c r="V16" s="85"/>
      <c r="W16" s="85"/>
      <c r="X16" s="95"/>
      <c r="Y16" s="86">
        <v>2</v>
      </c>
    </row>
    <row r="17" spans="1:25" x14ac:dyDescent="0.25">
      <c r="A17" s="1" t="s">
        <v>100</v>
      </c>
      <c r="B17" s="1" t="s">
        <v>101</v>
      </c>
      <c r="C17" s="13" t="s">
        <v>238</v>
      </c>
      <c r="D17" s="1">
        <v>10.026</v>
      </c>
      <c r="E17" s="1">
        <v>5</v>
      </c>
      <c r="F17" s="13">
        <v>2</v>
      </c>
      <c r="G17" s="78"/>
      <c r="H17" s="78"/>
      <c r="I17" s="78"/>
      <c r="J17" s="15">
        <f t="shared" si="0"/>
        <v>2</v>
      </c>
      <c r="K17" s="51">
        <v>11.196999999999999</v>
      </c>
      <c r="L17" s="50"/>
      <c r="M17" s="50"/>
      <c r="N17" s="78"/>
      <c r="O17" s="78"/>
      <c r="P17" s="78"/>
      <c r="U17" s="78"/>
      <c r="V17" s="78"/>
      <c r="W17" s="78"/>
      <c r="Y17" s="15">
        <v>2</v>
      </c>
    </row>
    <row r="18" spans="1:25" x14ac:dyDescent="0.25">
      <c r="A18" s="84" t="s">
        <v>47</v>
      </c>
      <c r="B18" s="84" t="s">
        <v>48</v>
      </c>
      <c r="C18" s="84" t="s">
        <v>238</v>
      </c>
      <c r="D18" s="84">
        <v>11.747</v>
      </c>
      <c r="E18" s="84"/>
      <c r="F18" s="84"/>
      <c r="G18" s="85"/>
      <c r="H18" s="85"/>
      <c r="I18" s="85"/>
      <c r="J18" s="86">
        <f t="shared" si="0"/>
        <v>0</v>
      </c>
      <c r="K18" s="91" t="s">
        <v>71</v>
      </c>
      <c r="L18" s="87"/>
      <c r="M18" s="87"/>
      <c r="N18" s="89">
        <v>10.41</v>
      </c>
      <c r="O18" s="85"/>
      <c r="P18" s="85"/>
      <c r="Q18" s="86"/>
      <c r="R18" s="84">
        <v>10.648999999999999</v>
      </c>
      <c r="S18" s="84"/>
      <c r="T18" s="84"/>
      <c r="U18" s="85" t="s">
        <v>490</v>
      </c>
      <c r="V18" s="85"/>
      <c r="W18" s="85"/>
      <c r="X18" s="95">
        <v>0</v>
      </c>
      <c r="Y18" s="86">
        <v>0</v>
      </c>
    </row>
    <row r="19" spans="1:25" x14ac:dyDescent="0.25">
      <c r="A19" s="84" t="s">
        <v>61</v>
      </c>
      <c r="B19" s="84" t="s">
        <v>62</v>
      </c>
      <c r="C19" s="84" t="s">
        <v>238</v>
      </c>
      <c r="D19" s="84">
        <v>11.372999999999999</v>
      </c>
      <c r="E19" s="84"/>
      <c r="F19" s="84"/>
      <c r="G19" s="85">
        <v>10.698</v>
      </c>
      <c r="H19" s="85"/>
      <c r="I19" s="85"/>
      <c r="J19" s="86"/>
      <c r="K19" s="91">
        <v>9.9060000000000006</v>
      </c>
      <c r="L19" s="87"/>
      <c r="M19" s="87"/>
      <c r="N19" s="85">
        <v>10.294</v>
      </c>
      <c r="O19" s="85"/>
      <c r="P19" s="85"/>
      <c r="Q19" s="86"/>
      <c r="R19" s="84">
        <v>11.555</v>
      </c>
      <c r="S19" s="84"/>
      <c r="T19" s="84"/>
      <c r="U19" s="85"/>
      <c r="V19" s="85"/>
      <c r="W19" s="85"/>
      <c r="X19" s="95">
        <v>0</v>
      </c>
      <c r="Y19" s="86">
        <v>0</v>
      </c>
    </row>
    <row r="20" spans="1:25" x14ac:dyDescent="0.25">
      <c r="A20" s="84" t="s">
        <v>45</v>
      </c>
      <c r="B20" s="84" t="s">
        <v>46</v>
      </c>
      <c r="C20" s="84" t="s">
        <v>238</v>
      </c>
      <c r="D20" s="84"/>
      <c r="E20" s="84"/>
      <c r="F20" s="84"/>
      <c r="G20" s="85"/>
      <c r="H20" s="85"/>
      <c r="I20" s="85"/>
      <c r="J20" s="85"/>
      <c r="K20" s="91">
        <v>10.034000000000001</v>
      </c>
      <c r="L20" s="87"/>
      <c r="M20" s="87"/>
      <c r="N20" s="85">
        <v>10.201000000000001</v>
      </c>
      <c r="O20" s="85"/>
      <c r="P20" s="85"/>
      <c r="Q20" s="86"/>
      <c r="R20" s="84">
        <v>17.684000000000001</v>
      </c>
      <c r="S20" s="84"/>
      <c r="T20" s="84"/>
      <c r="U20" s="85">
        <v>13.022</v>
      </c>
      <c r="V20" s="85"/>
      <c r="W20" s="85"/>
      <c r="X20" s="95">
        <v>0</v>
      </c>
      <c r="Y20" s="86">
        <v>0</v>
      </c>
    </row>
    <row r="21" spans="1:25" x14ac:dyDescent="0.25">
      <c r="A21" s="84" t="s">
        <v>96</v>
      </c>
      <c r="B21" s="84" t="s">
        <v>97</v>
      </c>
      <c r="C21" s="84" t="s">
        <v>238</v>
      </c>
      <c r="D21" s="84">
        <v>10.199</v>
      </c>
      <c r="E21" s="84"/>
      <c r="F21" s="84"/>
      <c r="G21" s="85"/>
      <c r="H21" s="85"/>
      <c r="I21" s="85"/>
      <c r="J21" s="86">
        <f>F21+I21</f>
        <v>0</v>
      </c>
      <c r="K21" s="91"/>
      <c r="L21" s="87"/>
      <c r="M21" s="87"/>
      <c r="N21" s="85">
        <v>10.178000000000001</v>
      </c>
      <c r="O21" s="84"/>
      <c r="P21" s="84"/>
      <c r="Q21" s="86"/>
      <c r="R21" s="84">
        <v>10.207000000000001</v>
      </c>
      <c r="S21" s="84"/>
      <c r="T21" s="84"/>
      <c r="U21" s="85"/>
      <c r="V21" s="85"/>
      <c r="W21" s="85"/>
      <c r="X21" s="95">
        <v>0</v>
      </c>
      <c r="Y21" s="86">
        <v>0</v>
      </c>
    </row>
    <row r="22" spans="1:25" x14ac:dyDescent="0.25">
      <c r="A22" s="133" t="s">
        <v>204</v>
      </c>
      <c r="B22" s="133" t="s">
        <v>205</v>
      </c>
      <c r="C22" s="133" t="s">
        <v>238</v>
      </c>
      <c r="D22" s="133"/>
      <c r="E22" s="133"/>
      <c r="F22" s="133"/>
      <c r="G22" s="132">
        <v>10.863</v>
      </c>
      <c r="H22" s="132"/>
      <c r="I22" s="132"/>
      <c r="J22" s="15">
        <f>F22+I22</f>
        <v>0</v>
      </c>
      <c r="K22" s="51"/>
      <c r="L22" s="50"/>
      <c r="M22" s="50"/>
      <c r="N22" s="132"/>
      <c r="O22" s="132"/>
      <c r="P22" s="132"/>
      <c r="R22" s="133"/>
      <c r="S22" s="133"/>
      <c r="T22" s="133"/>
      <c r="U22" s="132"/>
      <c r="V22" s="132"/>
      <c r="W22" s="132"/>
    </row>
    <row r="23" spans="1:25" x14ac:dyDescent="0.25">
      <c r="A23" s="1" t="s">
        <v>248</v>
      </c>
      <c r="B23" s="1" t="s">
        <v>106</v>
      </c>
      <c r="C23" s="13" t="s">
        <v>238</v>
      </c>
      <c r="D23" s="1">
        <v>10.103999999999999</v>
      </c>
      <c r="G23" s="132"/>
      <c r="H23" s="132"/>
      <c r="I23" s="132"/>
      <c r="J23" s="15">
        <f>F23+I23</f>
        <v>0</v>
      </c>
      <c r="K23" s="51"/>
      <c r="L23" s="50"/>
      <c r="M23" s="50"/>
      <c r="N23" s="132"/>
      <c r="O23" s="34"/>
      <c r="P23" s="34"/>
      <c r="U23" s="78"/>
      <c r="V23" s="78"/>
      <c r="W23" s="78"/>
    </row>
    <row r="24" spans="1:25" x14ac:dyDescent="0.25">
      <c r="A24" s="1" t="s">
        <v>391</v>
      </c>
      <c r="B24" s="1" t="s">
        <v>392</v>
      </c>
      <c r="C24" s="13" t="s">
        <v>238</v>
      </c>
      <c r="G24" s="76"/>
      <c r="H24" s="76"/>
      <c r="I24" s="76"/>
      <c r="J24" s="76"/>
      <c r="K24" s="4"/>
      <c r="L24" s="76"/>
      <c r="M24" s="76"/>
      <c r="N24" s="76"/>
      <c r="O24" s="76"/>
      <c r="P24" s="76"/>
      <c r="R24" s="1">
        <v>25.782</v>
      </c>
      <c r="U24" s="78"/>
      <c r="V24" s="78"/>
      <c r="W24" s="78"/>
    </row>
    <row r="25" spans="1:25" x14ac:dyDescent="0.25">
      <c r="A25" s="84" t="s">
        <v>94</v>
      </c>
      <c r="B25" s="84" t="s">
        <v>95</v>
      </c>
      <c r="C25" s="84" t="s">
        <v>238</v>
      </c>
      <c r="D25" s="84"/>
      <c r="E25" s="84"/>
      <c r="F25" s="84"/>
      <c r="G25" s="84"/>
      <c r="H25" s="84"/>
      <c r="I25" s="84"/>
      <c r="J25" s="84"/>
      <c r="K25" s="90"/>
      <c r="L25" s="84"/>
      <c r="M25" s="84"/>
      <c r="N25" s="85"/>
      <c r="O25" s="85"/>
      <c r="P25" s="85"/>
      <c r="Q25" s="86"/>
      <c r="R25" s="84">
        <v>10.239000000000001</v>
      </c>
      <c r="S25" s="84"/>
      <c r="T25" s="84"/>
      <c r="U25" s="85"/>
      <c r="V25" s="85"/>
      <c r="W25" s="85"/>
      <c r="X25" s="95">
        <v>0</v>
      </c>
      <c r="Y25" s="86">
        <v>0</v>
      </c>
    </row>
    <row r="26" spans="1:25" x14ac:dyDescent="0.25">
      <c r="A26" s="1" t="s">
        <v>434</v>
      </c>
      <c r="B26" s="1" t="s">
        <v>276</v>
      </c>
      <c r="C26" s="13" t="s">
        <v>238</v>
      </c>
      <c r="G26" s="133"/>
      <c r="H26" s="133"/>
      <c r="I26" s="133"/>
      <c r="J26" s="133"/>
      <c r="K26" s="4"/>
      <c r="L26" s="133"/>
      <c r="M26" s="133"/>
      <c r="N26" s="133"/>
      <c r="O26" s="133"/>
      <c r="P26" s="133"/>
      <c r="R26" s="1">
        <v>13.198</v>
      </c>
      <c r="U26" s="78"/>
      <c r="V26" s="78"/>
      <c r="W26" s="78"/>
    </row>
    <row r="27" spans="1:25" x14ac:dyDescent="0.25">
      <c r="A27" s="1" t="s">
        <v>113</v>
      </c>
      <c r="B27" s="1" t="s">
        <v>67</v>
      </c>
      <c r="C27" s="13" t="s">
        <v>238</v>
      </c>
      <c r="D27" s="1">
        <v>16.513000000000002</v>
      </c>
      <c r="G27" s="132"/>
      <c r="H27" s="132"/>
      <c r="I27" s="132"/>
      <c r="J27" s="15">
        <f>F27+I27</f>
        <v>0</v>
      </c>
      <c r="K27" s="51"/>
      <c r="L27" s="50"/>
      <c r="M27" s="50"/>
      <c r="N27" s="132"/>
      <c r="O27" s="132"/>
      <c r="P27" s="132"/>
      <c r="R27" s="76"/>
      <c r="U27" s="78"/>
      <c r="V27" s="78"/>
      <c r="W27" s="78"/>
    </row>
    <row r="28" spans="1:25" x14ac:dyDescent="0.25">
      <c r="A28" s="84" t="s">
        <v>42</v>
      </c>
      <c r="B28" s="84" t="s">
        <v>43</v>
      </c>
      <c r="C28" s="84" t="s">
        <v>238</v>
      </c>
      <c r="D28" s="84"/>
      <c r="E28" s="84"/>
      <c r="F28" s="84"/>
      <c r="G28" s="84"/>
      <c r="H28" s="84"/>
      <c r="I28" s="84"/>
      <c r="J28" s="84"/>
      <c r="K28" s="91">
        <v>11.031000000000001</v>
      </c>
      <c r="L28" s="87"/>
      <c r="M28" s="87"/>
      <c r="N28" s="85"/>
      <c r="O28" s="85"/>
      <c r="P28" s="85"/>
      <c r="Q28" s="86"/>
      <c r="R28" s="84"/>
      <c r="S28" s="84"/>
      <c r="T28" s="84"/>
      <c r="U28" s="85">
        <v>10.51</v>
      </c>
      <c r="V28" s="85"/>
      <c r="W28" s="85"/>
      <c r="X28" s="95">
        <v>0</v>
      </c>
      <c r="Y28" s="86">
        <v>0</v>
      </c>
    </row>
    <row r="29" spans="1:25" x14ac:dyDescent="0.25">
      <c r="A29" s="1" t="s">
        <v>328</v>
      </c>
      <c r="B29" s="1" t="s">
        <v>410</v>
      </c>
      <c r="C29" s="13" t="s">
        <v>238</v>
      </c>
      <c r="G29" s="76"/>
      <c r="H29" s="76"/>
      <c r="I29" s="76"/>
      <c r="J29" s="76"/>
      <c r="K29" s="4"/>
      <c r="L29" s="76"/>
      <c r="M29" s="76"/>
      <c r="N29" s="133"/>
      <c r="O29" s="133"/>
      <c r="P29" s="133"/>
      <c r="R29" s="4">
        <v>31.6</v>
      </c>
      <c r="U29" s="132"/>
      <c r="V29" s="78"/>
      <c r="W29" s="78"/>
    </row>
    <row r="30" spans="1:25" x14ac:dyDescent="0.25">
      <c r="A30" s="84" t="s">
        <v>283</v>
      </c>
      <c r="B30" s="84" t="s">
        <v>284</v>
      </c>
      <c r="C30" s="84" t="s">
        <v>238</v>
      </c>
      <c r="D30" s="84"/>
      <c r="E30" s="84"/>
      <c r="F30" s="84"/>
      <c r="G30" s="84"/>
      <c r="H30" s="84"/>
      <c r="I30" s="84"/>
      <c r="J30" s="84"/>
      <c r="K30" s="90">
        <v>15.221</v>
      </c>
      <c r="L30" s="84"/>
      <c r="M30" s="84"/>
      <c r="N30" s="85">
        <v>16.108000000000001</v>
      </c>
      <c r="O30" s="85"/>
      <c r="P30" s="85"/>
      <c r="Q30" s="86"/>
      <c r="R30" s="84">
        <v>13.662000000000001</v>
      </c>
      <c r="S30" s="84"/>
      <c r="T30" s="84"/>
      <c r="U30" s="85"/>
      <c r="V30" s="85"/>
      <c r="W30" s="85"/>
      <c r="X30" s="95">
        <v>0</v>
      </c>
      <c r="Y30" s="86">
        <v>0</v>
      </c>
    </row>
    <row r="31" spans="1:25" x14ac:dyDescent="0.25">
      <c r="A31" s="1" t="s">
        <v>396</v>
      </c>
      <c r="B31" s="1" t="s">
        <v>392</v>
      </c>
      <c r="C31" s="13" t="s">
        <v>238</v>
      </c>
      <c r="G31" s="133"/>
      <c r="H31" s="133"/>
      <c r="I31" s="133"/>
      <c r="J31" s="133"/>
      <c r="K31" s="4"/>
      <c r="L31" s="133"/>
      <c r="M31" s="133"/>
      <c r="N31" s="133"/>
      <c r="O31" s="133"/>
      <c r="P31" s="133"/>
      <c r="R31" s="1">
        <v>10.606</v>
      </c>
      <c r="U31" s="78"/>
      <c r="V31" s="78"/>
      <c r="W31" s="78"/>
    </row>
    <row r="32" spans="1:25" x14ac:dyDescent="0.25">
      <c r="A32" s="1" t="s">
        <v>51</v>
      </c>
      <c r="B32" s="1" t="s">
        <v>67</v>
      </c>
      <c r="C32" s="13" t="s">
        <v>238</v>
      </c>
      <c r="D32" s="1">
        <v>13.032</v>
      </c>
      <c r="G32" s="132"/>
      <c r="H32" s="132"/>
      <c r="I32" s="132"/>
      <c r="J32" s="15"/>
      <c r="K32" s="51"/>
      <c r="L32" s="50"/>
      <c r="M32" s="50"/>
      <c r="N32" s="132"/>
      <c r="O32" s="132"/>
      <c r="P32" s="132"/>
      <c r="R32" s="133"/>
      <c r="U32" s="78"/>
      <c r="V32" s="78"/>
      <c r="W32" s="78"/>
    </row>
    <row r="33" spans="1:25" x14ac:dyDescent="0.25">
      <c r="A33" s="84" t="s">
        <v>61</v>
      </c>
      <c r="B33" s="84" t="s">
        <v>62</v>
      </c>
      <c r="C33" s="84" t="s">
        <v>238</v>
      </c>
      <c r="D33" s="84"/>
      <c r="E33" s="84"/>
      <c r="F33" s="84"/>
      <c r="G33" s="89">
        <v>11.32</v>
      </c>
      <c r="H33" s="85"/>
      <c r="I33" s="85"/>
      <c r="J33" s="86"/>
      <c r="K33" s="91">
        <v>11.31</v>
      </c>
      <c r="L33" s="87"/>
      <c r="M33" s="87"/>
      <c r="N33" s="85">
        <v>12.154999999999999</v>
      </c>
      <c r="O33" s="85"/>
      <c r="P33" s="85"/>
      <c r="Q33" s="86"/>
      <c r="R33" s="84"/>
      <c r="S33" s="84"/>
      <c r="T33" s="84"/>
      <c r="U33" s="85"/>
      <c r="V33" s="85"/>
      <c r="W33" s="85"/>
      <c r="X33" s="95">
        <v>0</v>
      </c>
      <c r="Y33" s="86">
        <v>0</v>
      </c>
    </row>
    <row r="34" spans="1:25" x14ac:dyDescent="0.25">
      <c r="A34" s="133" t="s">
        <v>55</v>
      </c>
      <c r="B34" s="133" t="s">
        <v>270</v>
      </c>
      <c r="C34" s="133" t="s">
        <v>238</v>
      </c>
      <c r="D34" s="133"/>
      <c r="E34" s="133"/>
      <c r="F34" s="133"/>
      <c r="G34" s="132"/>
      <c r="H34" s="132"/>
      <c r="I34" s="132"/>
      <c r="J34" s="132"/>
      <c r="K34" s="51">
        <v>9.86</v>
      </c>
      <c r="L34" s="50"/>
      <c r="M34" s="50"/>
      <c r="N34" s="132">
        <v>10.063000000000001</v>
      </c>
      <c r="O34" s="132"/>
      <c r="P34" s="132"/>
      <c r="R34" s="133"/>
      <c r="S34" s="133"/>
      <c r="T34" s="133"/>
      <c r="U34" s="132"/>
      <c r="V34" s="132"/>
      <c r="W34" s="132"/>
    </row>
    <row r="35" spans="1:25" x14ac:dyDescent="0.25">
      <c r="A35" s="1" t="s">
        <v>217</v>
      </c>
      <c r="B35" s="1" t="s">
        <v>205</v>
      </c>
      <c r="C35" s="13" t="s">
        <v>238</v>
      </c>
      <c r="G35" s="132">
        <v>12.819000000000001</v>
      </c>
      <c r="H35" s="132"/>
      <c r="I35" s="132"/>
      <c r="J35" s="15"/>
      <c r="K35" s="51"/>
      <c r="L35" s="50"/>
      <c r="M35" s="50"/>
      <c r="N35" s="132"/>
      <c r="O35" s="132"/>
      <c r="P35" s="132"/>
      <c r="U35" s="78"/>
      <c r="V35" s="78"/>
      <c r="W35" s="78"/>
    </row>
    <row r="36" spans="1:25" x14ac:dyDescent="0.25">
      <c r="A36" s="1" t="s">
        <v>49</v>
      </c>
      <c r="B36" s="1" t="s">
        <v>46</v>
      </c>
      <c r="C36" s="13" t="s">
        <v>238</v>
      </c>
      <c r="D36" s="1">
        <v>10.195</v>
      </c>
      <c r="G36" s="132"/>
      <c r="H36" s="132"/>
      <c r="I36" s="132"/>
      <c r="J36" s="15"/>
      <c r="K36" s="51"/>
      <c r="L36" s="50"/>
      <c r="M36" s="50"/>
      <c r="N36" s="132">
        <v>10.743</v>
      </c>
      <c r="O36" s="133"/>
      <c r="P36" s="133"/>
      <c r="R36" s="1">
        <v>10.976000000000001</v>
      </c>
      <c r="U36" s="78"/>
      <c r="V36" s="78"/>
      <c r="W36" s="78"/>
    </row>
    <row r="37" spans="1:25" x14ac:dyDescent="0.25">
      <c r="A37" s="1" t="s">
        <v>443</v>
      </c>
      <c r="B37" s="1" t="s">
        <v>130</v>
      </c>
      <c r="C37" s="13" t="s">
        <v>239</v>
      </c>
      <c r="G37" s="133"/>
      <c r="H37" s="133"/>
      <c r="I37" s="133"/>
      <c r="J37" s="133"/>
      <c r="K37" s="4"/>
      <c r="L37" s="133"/>
      <c r="M37" s="133"/>
      <c r="N37" s="133"/>
      <c r="O37" s="133"/>
      <c r="P37" s="133"/>
      <c r="U37" s="78">
        <v>16.151</v>
      </c>
      <c r="V37" s="78"/>
      <c r="W37" s="78"/>
      <c r="Y37" s="94"/>
    </row>
    <row r="38" spans="1:25" x14ac:dyDescent="0.25">
      <c r="A38" s="1" t="s">
        <v>273</v>
      </c>
      <c r="B38" s="1" t="s">
        <v>274</v>
      </c>
      <c r="C38" s="13" t="s">
        <v>239</v>
      </c>
      <c r="G38" s="133"/>
      <c r="H38" s="133"/>
      <c r="I38" s="133"/>
      <c r="J38" s="133"/>
      <c r="K38" s="51">
        <v>11.288</v>
      </c>
      <c r="L38" s="50"/>
      <c r="M38" s="50"/>
      <c r="N38" s="78"/>
      <c r="O38" s="78"/>
      <c r="P38" s="78"/>
      <c r="U38" s="78"/>
      <c r="V38" s="78"/>
      <c r="W38" s="78"/>
    </row>
    <row r="39" spans="1:25" x14ac:dyDescent="0.25">
      <c r="A39" s="1" t="s">
        <v>273</v>
      </c>
      <c r="B39" s="1" t="s">
        <v>393</v>
      </c>
      <c r="C39" s="13" t="s">
        <v>239</v>
      </c>
      <c r="G39" s="133"/>
      <c r="H39" s="133"/>
      <c r="I39" s="133"/>
      <c r="J39" s="133"/>
      <c r="K39" s="4"/>
      <c r="L39" s="133"/>
      <c r="M39" s="133"/>
      <c r="N39" s="133"/>
      <c r="O39" s="133"/>
      <c r="P39" s="133"/>
      <c r="R39" s="1">
        <v>31.459</v>
      </c>
      <c r="U39" s="78"/>
      <c r="V39" s="78"/>
      <c r="W39" s="78"/>
    </row>
    <row r="40" spans="1:25" x14ac:dyDescent="0.25">
      <c r="A40" s="1" t="s">
        <v>488</v>
      </c>
      <c r="B40" s="1" t="s">
        <v>489</v>
      </c>
      <c r="C40" s="13" t="s">
        <v>239</v>
      </c>
      <c r="G40" s="133"/>
      <c r="H40" s="133"/>
      <c r="I40" s="133"/>
      <c r="J40" s="133"/>
      <c r="K40" s="4"/>
      <c r="L40" s="133"/>
      <c r="M40" s="133"/>
      <c r="N40" s="133"/>
      <c r="O40" s="133"/>
      <c r="P40" s="133"/>
      <c r="U40" s="78">
        <v>13.044</v>
      </c>
      <c r="V40" s="78"/>
      <c r="W40" s="78"/>
    </row>
    <row r="41" spans="1:25" x14ac:dyDescent="0.25">
      <c r="A41" s="1" t="s">
        <v>263</v>
      </c>
      <c r="B41" s="1" t="s">
        <v>299</v>
      </c>
      <c r="C41" s="13" t="s">
        <v>239</v>
      </c>
      <c r="G41" s="76"/>
      <c r="H41" s="76"/>
      <c r="I41" s="76"/>
      <c r="J41" s="76"/>
      <c r="K41" s="4"/>
      <c r="L41" s="76"/>
      <c r="M41" s="76"/>
      <c r="N41" s="132">
        <v>12.451000000000001</v>
      </c>
      <c r="O41" s="132"/>
      <c r="P41" s="132"/>
      <c r="U41" s="78"/>
      <c r="V41" s="78"/>
      <c r="W41" s="78"/>
    </row>
    <row r="42" spans="1:25" x14ac:dyDescent="0.25">
      <c r="A42" s="1" t="s">
        <v>423</v>
      </c>
      <c r="B42" s="1" t="s">
        <v>424</v>
      </c>
      <c r="C42" s="13" t="s">
        <v>239</v>
      </c>
      <c r="G42" s="76"/>
      <c r="H42" s="76"/>
      <c r="I42" s="76"/>
      <c r="J42" s="76"/>
      <c r="K42" s="4"/>
      <c r="L42" s="133"/>
      <c r="M42" s="133"/>
      <c r="N42" s="132"/>
      <c r="O42" s="78"/>
      <c r="P42" s="78"/>
      <c r="R42" s="1">
        <v>9.8640000000000008</v>
      </c>
      <c r="U42" s="78"/>
      <c r="V42" s="78"/>
      <c r="W42" s="78"/>
    </row>
    <row r="43" spans="1:25" x14ac:dyDescent="0.25">
      <c r="A43" s="1" t="s">
        <v>52</v>
      </c>
      <c r="B43" s="1" t="s">
        <v>53</v>
      </c>
      <c r="C43" s="13" t="s">
        <v>239</v>
      </c>
      <c r="D43" s="1" t="s">
        <v>112</v>
      </c>
      <c r="G43" s="132"/>
      <c r="H43" s="132"/>
      <c r="I43" s="132"/>
      <c r="J43" s="15">
        <f>F43+I43</f>
        <v>0</v>
      </c>
      <c r="K43" s="51">
        <v>10.074999999999999</v>
      </c>
      <c r="L43" s="50"/>
      <c r="M43" s="50"/>
      <c r="N43" s="132"/>
      <c r="O43" s="132"/>
      <c r="P43" s="132"/>
      <c r="R43" s="133"/>
      <c r="U43" s="78"/>
      <c r="V43" s="78"/>
      <c r="W43" s="78"/>
    </row>
    <row r="44" spans="1:25" x14ac:dyDescent="0.25">
      <c r="A44" s="1" t="s">
        <v>484</v>
      </c>
      <c r="B44" s="1" t="s">
        <v>485</v>
      </c>
      <c r="C44" s="13" t="s">
        <v>239</v>
      </c>
      <c r="G44" s="76"/>
      <c r="H44" s="76"/>
      <c r="I44" s="76"/>
      <c r="J44" s="76"/>
      <c r="K44" s="4"/>
      <c r="L44" s="76"/>
      <c r="M44" s="76"/>
      <c r="N44" s="133"/>
      <c r="O44" s="76"/>
      <c r="P44" s="76"/>
      <c r="U44" s="78">
        <v>13.831</v>
      </c>
      <c r="V44" s="78"/>
      <c r="W44" s="78"/>
    </row>
    <row r="45" spans="1:25" x14ac:dyDescent="0.25">
      <c r="A45" s="1" t="s">
        <v>281</v>
      </c>
      <c r="B45" s="1" t="s">
        <v>331</v>
      </c>
      <c r="C45" s="13" t="s">
        <v>239</v>
      </c>
      <c r="G45" s="133"/>
      <c r="H45" s="133"/>
      <c r="I45" s="133"/>
      <c r="J45" s="133"/>
      <c r="K45" s="4"/>
      <c r="L45" s="133"/>
      <c r="M45" s="133"/>
      <c r="N45" s="133"/>
      <c r="O45" s="133"/>
      <c r="P45" s="133"/>
      <c r="R45" s="1" t="s">
        <v>71</v>
      </c>
      <c r="U45" s="78">
        <v>13.554</v>
      </c>
      <c r="V45" s="78"/>
      <c r="W45" s="78"/>
    </row>
    <row r="46" spans="1:25" x14ac:dyDescent="0.25">
      <c r="A46" s="1" t="s">
        <v>435</v>
      </c>
      <c r="B46" s="1" t="s">
        <v>395</v>
      </c>
      <c r="C46" s="13" t="s">
        <v>239</v>
      </c>
      <c r="G46" s="133"/>
      <c r="H46" s="133"/>
      <c r="I46" s="133"/>
      <c r="J46" s="133"/>
      <c r="K46" s="4"/>
      <c r="L46" s="133"/>
      <c r="M46" s="133"/>
      <c r="N46" s="133"/>
      <c r="O46" s="133"/>
      <c r="P46" s="133"/>
      <c r="R46" s="1">
        <v>14.545</v>
      </c>
      <c r="U46" s="78"/>
      <c r="V46" s="78"/>
      <c r="W46" s="78"/>
    </row>
    <row r="47" spans="1:25" x14ac:dyDescent="0.25">
      <c r="A47" s="1" t="s">
        <v>334</v>
      </c>
      <c r="B47" s="1" t="s">
        <v>306</v>
      </c>
      <c r="C47" s="13" t="s">
        <v>239</v>
      </c>
      <c r="G47" s="133"/>
      <c r="H47" s="133"/>
      <c r="I47" s="133"/>
      <c r="J47" s="133"/>
      <c r="K47" s="4"/>
      <c r="L47" s="133"/>
      <c r="M47" s="133"/>
      <c r="N47" s="40">
        <v>10.29</v>
      </c>
      <c r="O47" s="132"/>
      <c r="P47" s="132"/>
      <c r="U47" s="78"/>
      <c r="V47" s="78"/>
      <c r="W47" s="78"/>
    </row>
    <row r="48" spans="1:25" x14ac:dyDescent="0.25">
      <c r="A48" s="1" t="s">
        <v>213</v>
      </c>
      <c r="B48" s="1" t="s">
        <v>214</v>
      </c>
      <c r="C48" s="13" t="s">
        <v>239</v>
      </c>
      <c r="G48" s="132">
        <v>12.728</v>
      </c>
      <c r="H48" s="132"/>
      <c r="I48" s="132"/>
      <c r="J48" s="15">
        <f>F48+I48</f>
        <v>0</v>
      </c>
      <c r="K48" s="51"/>
      <c r="L48" s="50"/>
      <c r="M48" s="50"/>
      <c r="N48" s="55"/>
      <c r="O48" s="55"/>
      <c r="P48" s="55"/>
      <c r="U48" s="78"/>
      <c r="V48" s="78"/>
      <c r="W48" s="78"/>
    </row>
    <row r="49" spans="1:23" x14ac:dyDescent="0.25">
      <c r="A49" s="133" t="s">
        <v>444</v>
      </c>
      <c r="B49" s="133" t="s">
        <v>473</v>
      </c>
      <c r="C49" s="133" t="s">
        <v>239</v>
      </c>
      <c r="D49" s="133"/>
      <c r="E49" s="133"/>
      <c r="F49" s="133"/>
      <c r="G49" s="133"/>
      <c r="H49" s="133"/>
      <c r="I49" s="133"/>
      <c r="J49" s="133"/>
      <c r="K49" s="4"/>
      <c r="L49" s="133"/>
      <c r="M49" s="133"/>
      <c r="N49" s="133"/>
      <c r="O49" s="133"/>
      <c r="P49" s="133"/>
      <c r="R49" s="133"/>
      <c r="S49" s="133"/>
      <c r="T49" s="133"/>
      <c r="U49" s="132">
        <v>22.096</v>
      </c>
      <c r="V49" s="132"/>
      <c r="W49" s="132"/>
    </row>
    <row r="50" spans="1:23" x14ac:dyDescent="0.25">
      <c r="A50" s="1" t="s">
        <v>328</v>
      </c>
      <c r="B50" s="1" t="s">
        <v>306</v>
      </c>
      <c r="C50" s="13" t="s">
        <v>239</v>
      </c>
      <c r="G50" s="76"/>
      <c r="H50" s="76"/>
      <c r="I50" s="76"/>
      <c r="J50" s="76"/>
      <c r="K50" s="4"/>
      <c r="L50" s="133"/>
      <c r="M50" s="133"/>
      <c r="N50" s="132">
        <v>9.8689999999999998</v>
      </c>
      <c r="O50" s="132"/>
      <c r="P50" s="132"/>
      <c r="U50" s="78"/>
      <c r="V50" s="78"/>
      <c r="W50" s="78"/>
    </row>
    <row r="51" spans="1:23" x14ac:dyDescent="0.25">
      <c r="A51" s="1" t="s">
        <v>321</v>
      </c>
      <c r="B51" s="1" t="s">
        <v>310</v>
      </c>
      <c r="C51" s="13" t="s">
        <v>239</v>
      </c>
      <c r="G51" s="133"/>
      <c r="H51" s="133"/>
      <c r="I51" s="133"/>
      <c r="J51" s="133"/>
      <c r="K51" s="4"/>
      <c r="L51" s="133"/>
      <c r="M51" s="133"/>
      <c r="N51" s="132">
        <v>9.7870000000000008</v>
      </c>
      <c r="O51" s="133"/>
      <c r="P51" s="133"/>
      <c r="U51" s="78"/>
      <c r="V51" s="78"/>
      <c r="W51" s="78"/>
    </row>
    <row r="52" spans="1:23" x14ac:dyDescent="0.25">
      <c r="A52" s="1" t="s">
        <v>15</v>
      </c>
      <c r="B52" s="1" t="s">
        <v>219</v>
      </c>
      <c r="C52" s="13" t="s">
        <v>239</v>
      </c>
      <c r="G52" s="40">
        <v>10.180999999999999</v>
      </c>
      <c r="H52" s="132">
        <v>4</v>
      </c>
      <c r="I52" s="132"/>
      <c r="J52" s="15">
        <f>F52+I52</f>
        <v>0</v>
      </c>
      <c r="K52" s="51">
        <v>9.3420000000000005</v>
      </c>
      <c r="L52" s="50">
        <v>2</v>
      </c>
      <c r="M52" s="50"/>
      <c r="N52" s="132">
        <v>9.5510000000000002</v>
      </c>
      <c r="O52" s="132">
        <v>3</v>
      </c>
      <c r="P52" s="132"/>
      <c r="U52" s="78"/>
      <c r="V52" s="78"/>
      <c r="W52" s="78"/>
    </row>
    <row r="53" spans="1:23" x14ac:dyDescent="0.25">
      <c r="A53" s="1" t="s">
        <v>188</v>
      </c>
      <c r="B53" s="1" t="s">
        <v>189</v>
      </c>
      <c r="C53" s="13" t="s">
        <v>239</v>
      </c>
      <c r="G53" s="132" t="s">
        <v>71</v>
      </c>
      <c r="H53" s="132"/>
      <c r="I53" s="132"/>
      <c r="J53" s="15">
        <f>F53+I53</f>
        <v>0</v>
      </c>
      <c r="K53" s="51"/>
      <c r="L53" s="50"/>
      <c r="M53" s="50"/>
      <c r="N53" s="132"/>
      <c r="O53" s="132"/>
      <c r="P53" s="132"/>
      <c r="U53" s="78"/>
      <c r="V53" s="78"/>
      <c r="W53" s="78"/>
    </row>
    <row r="54" spans="1:23" x14ac:dyDescent="0.25">
      <c r="A54" s="1" t="s">
        <v>385</v>
      </c>
      <c r="B54" s="1" t="s">
        <v>282</v>
      </c>
      <c r="C54" s="13" t="s">
        <v>239</v>
      </c>
      <c r="G54" s="132"/>
      <c r="H54" s="132"/>
      <c r="I54" s="132"/>
      <c r="J54" s="132"/>
      <c r="K54" s="51">
        <v>10.41</v>
      </c>
      <c r="L54" s="50"/>
      <c r="M54" s="50"/>
      <c r="N54" s="132">
        <v>11.086</v>
      </c>
      <c r="O54" s="132"/>
      <c r="P54" s="132"/>
      <c r="U54" s="78"/>
      <c r="V54" s="78"/>
      <c r="W54" s="78"/>
    </row>
    <row r="55" spans="1:23" x14ac:dyDescent="0.25">
      <c r="A55" s="1" t="s">
        <v>477</v>
      </c>
      <c r="B55" s="1" t="s">
        <v>458</v>
      </c>
      <c r="C55" s="13" t="s">
        <v>239</v>
      </c>
      <c r="K55" s="4"/>
      <c r="N55" s="133"/>
      <c r="O55" s="133"/>
      <c r="P55" s="133"/>
      <c r="R55" s="76"/>
      <c r="U55" s="78">
        <v>9.6519999999999992</v>
      </c>
      <c r="V55" s="78">
        <v>3</v>
      </c>
      <c r="W55" s="78"/>
    </row>
    <row r="56" spans="1:23" x14ac:dyDescent="0.25">
      <c r="A56" s="1" t="s">
        <v>453</v>
      </c>
      <c r="B56" s="1" t="s">
        <v>454</v>
      </c>
      <c r="C56" s="13" t="s">
        <v>239</v>
      </c>
      <c r="G56" s="76"/>
      <c r="H56" s="76"/>
      <c r="I56" s="76"/>
      <c r="J56" s="76"/>
      <c r="K56" s="4"/>
      <c r="L56" s="133"/>
      <c r="M56" s="133"/>
      <c r="N56" s="133"/>
      <c r="O56" s="133"/>
      <c r="P56" s="133"/>
      <c r="U56" s="132">
        <v>12.004</v>
      </c>
      <c r="V56" s="78"/>
      <c r="W56" s="78"/>
    </row>
    <row r="57" spans="1:23" x14ac:dyDescent="0.25">
      <c r="A57" s="133" t="s">
        <v>271</v>
      </c>
      <c r="B57" s="133" t="s">
        <v>282</v>
      </c>
      <c r="C57" s="133" t="s">
        <v>239</v>
      </c>
      <c r="D57" s="133"/>
      <c r="E57" s="133"/>
      <c r="F57" s="133"/>
      <c r="G57" s="133"/>
      <c r="H57" s="133"/>
      <c r="I57" s="133"/>
      <c r="J57" s="133"/>
      <c r="K57" s="51">
        <v>10.757999999999999</v>
      </c>
      <c r="L57" s="50"/>
      <c r="M57" s="50"/>
      <c r="N57" s="40">
        <v>10.92</v>
      </c>
      <c r="O57" s="132"/>
      <c r="P57" s="132"/>
      <c r="R57" s="133"/>
      <c r="S57" s="133"/>
      <c r="T57" s="133"/>
      <c r="U57" s="132"/>
      <c r="V57" s="132"/>
      <c r="W57" s="132"/>
    </row>
    <row r="58" spans="1:23" x14ac:dyDescent="0.25">
      <c r="A58" s="1" t="s">
        <v>100</v>
      </c>
      <c r="B58" s="1" t="s">
        <v>26</v>
      </c>
      <c r="C58" s="13" t="s">
        <v>239</v>
      </c>
      <c r="G58" s="133"/>
      <c r="H58" s="133"/>
      <c r="I58" s="133"/>
      <c r="J58" s="133"/>
      <c r="K58" s="4"/>
      <c r="L58" s="133"/>
      <c r="M58" s="133"/>
      <c r="N58" s="133"/>
      <c r="O58" s="133"/>
      <c r="P58" s="133"/>
      <c r="U58" s="78">
        <v>12.808</v>
      </c>
      <c r="V58" s="78"/>
      <c r="W58" s="78"/>
    </row>
    <row r="59" spans="1:23" x14ac:dyDescent="0.25">
      <c r="A59" s="133" t="s">
        <v>531</v>
      </c>
      <c r="B59" s="133" t="s">
        <v>433</v>
      </c>
      <c r="C59" s="133" t="s">
        <v>239</v>
      </c>
      <c r="D59" s="133"/>
      <c r="E59" s="133"/>
      <c r="F59" s="133"/>
      <c r="G59" s="133"/>
      <c r="H59" s="133"/>
      <c r="I59" s="133"/>
      <c r="J59" s="133"/>
      <c r="K59" s="4"/>
      <c r="L59" s="133"/>
      <c r="M59" s="133"/>
      <c r="N59" s="132"/>
      <c r="O59" s="132"/>
      <c r="P59" s="132"/>
      <c r="R59" s="133">
        <v>9.3109999999999999</v>
      </c>
      <c r="S59" s="133">
        <v>2</v>
      </c>
      <c r="T59" s="133"/>
      <c r="U59" s="132"/>
      <c r="V59" s="132"/>
      <c r="W59" s="132"/>
    </row>
    <row r="60" spans="1:23" x14ac:dyDescent="0.25">
      <c r="A60" s="1" t="s">
        <v>47</v>
      </c>
      <c r="B60" s="1" t="s">
        <v>272</v>
      </c>
      <c r="C60" s="13" t="s">
        <v>239</v>
      </c>
      <c r="G60" s="133"/>
      <c r="H60" s="133"/>
      <c r="I60" s="133"/>
      <c r="J60" s="133"/>
      <c r="K60" s="51">
        <v>11.17</v>
      </c>
      <c r="L60" s="50"/>
      <c r="M60" s="50"/>
      <c r="N60" s="132"/>
      <c r="O60" s="132"/>
      <c r="P60" s="132"/>
      <c r="R60" s="1">
        <v>10.086</v>
      </c>
      <c r="U60" s="78">
        <v>10.494999999999999</v>
      </c>
      <c r="V60" s="78">
        <v>5</v>
      </c>
      <c r="W60" s="78"/>
    </row>
    <row r="61" spans="1:23" x14ac:dyDescent="0.25">
      <c r="A61" s="1" t="s">
        <v>264</v>
      </c>
      <c r="B61" s="1" t="s">
        <v>265</v>
      </c>
      <c r="C61" s="13" t="s">
        <v>239</v>
      </c>
      <c r="K61" s="4"/>
      <c r="N61" s="132" t="s">
        <v>71</v>
      </c>
      <c r="O61" s="132"/>
      <c r="P61" s="132"/>
      <c r="U61" s="132"/>
      <c r="V61" s="78"/>
      <c r="W61" s="78"/>
    </row>
    <row r="62" spans="1:23" x14ac:dyDescent="0.25">
      <c r="A62" s="1" t="s">
        <v>429</v>
      </c>
      <c r="B62" s="1" t="s">
        <v>395</v>
      </c>
      <c r="C62" s="13" t="s">
        <v>239</v>
      </c>
      <c r="G62" s="133"/>
      <c r="H62" s="133"/>
      <c r="I62" s="133"/>
      <c r="J62" s="133"/>
      <c r="K62" s="4"/>
      <c r="L62" s="133"/>
      <c r="M62" s="133"/>
      <c r="N62" s="133"/>
      <c r="O62" s="133"/>
      <c r="P62" s="133"/>
      <c r="U62" s="78">
        <v>16.794</v>
      </c>
      <c r="V62" s="78"/>
      <c r="W62" s="78"/>
    </row>
    <row r="63" spans="1:23" x14ac:dyDescent="0.25">
      <c r="A63" s="1" t="s">
        <v>456</v>
      </c>
      <c r="B63" s="1" t="s">
        <v>454</v>
      </c>
      <c r="C63" s="13" t="s">
        <v>239</v>
      </c>
      <c r="G63" s="133"/>
      <c r="H63" s="133"/>
      <c r="I63" s="133"/>
      <c r="J63" s="133"/>
      <c r="K63" s="4"/>
      <c r="L63" s="133"/>
      <c r="M63" s="133"/>
      <c r="N63" s="133"/>
      <c r="O63" s="133"/>
      <c r="P63" s="133"/>
      <c r="U63" s="78">
        <v>12.701000000000001</v>
      </c>
      <c r="V63" s="78"/>
      <c r="W63" s="78"/>
    </row>
    <row r="64" spans="1:23" x14ac:dyDescent="0.25">
      <c r="A64" s="1" t="s">
        <v>470</v>
      </c>
      <c r="B64" s="1" t="s">
        <v>471</v>
      </c>
      <c r="C64" s="13" t="s">
        <v>239</v>
      </c>
      <c r="G64" s="133"/>
      <c r="H64" s="133"/>
      <c r="I64" s="133"/>
      <c r="J64" s="133"/>
      <c r="K64" s="4"/>
      <c r="L64" s="133"/>
      <c r="M64" s="133"/>
      <c r="N64" s="133"/>
      <c r="O64" s="133"/>
      <c r="P64" s="133"/>
      <c r="U64" s="40">
        <v>15.58</v>
      </c>
      <c r="V64" s="78"/>
      <c r="W64" s="78"/>
    </row>
    <row r="65" spans="1:23" x14ac:dyDescent="0.25">
      <c r="A65" s="1" t="s">
        <v>486</v>
      </c>
      <c r="B65" s="1" t="s">
        <v>487</v>
      </c>
      <c r="C65" s="13" t="s">
        <v>239</v>
      </c>
      <c r="G65" s="133"/>
      <c r="H65" s="133"/>
      <c r="I65" s="133"/>
      <c r="J65" s="133"/>
      <c r="K65" s="4"/>
      <c r="L65" s="133"/>
      <c r="M65" s="133"/>
      <c r="N65" s="133"/>
      <c r="O65" s="133"/>
      <c r="P65" s="133"/>
      <c r="U65" s="78">
        <v>14.086</v>
      </c>
      <c r="V65" s="78"/>
      <c r="W65" s="78"/>
    </row>
    <row r="66" spans="1:23" x14ac:dyDescent="0.25">
      <c r="A66" s="1" t="s">
        <v>305</v>
      </c>
      <c r="B66" s="1" t="s">
        <v>306</v>
      </c>
      <c r="C66" s="13" t="s">
        <v>239</v>
      </c>
      <c r="G66" s="133"/>
      <c r="H66" s="133"/>
      <c r="I66" s="133"/>
      <c r="J66" s="133"/>
      <c r="K66" s="4"/>
      <c r="L66" s="133"/>
      <c r="M66" s="133"/>
      <c r="N66" s="132">
        <v>9.9309999999999992</v>
      </c>
      <c r="O66" s="132"/>
      <c r="P66" s="132"/>
      <c r="U66" s="78"/>
      <c r="V66" s="78"/>
      <c r="W66" s="78"/>
    </row>
    <row r="67" spans="1:23" x14ac:dyDescent="0.25">
      <c r="A67" s="1" t="s">
        <v>233</v>
      </c>
      <c r="B67" s="1" t="s">
        <v>221</v>
      </c>
      <c r="C67" s="13" t="s">
        <v>239</v>
      </c>
      <c r="G67" s="78">
        <v>13.954000000000001</v>
      </c>
      <c r="H67" s="78"/>
      <c r="I67" s="78"/>
      <c r="J67" s="15"/>
      <c r="K67" s="51"/>
      <c r="L67" s="50"/>
      <c r="M67" s="50"/>
      <c r="N67" s="133"/>
      <c r="U67" s="78"/>
      <c r="V67" s="78"/>
      <c r="W67" s="78"/>
    </row>
    <row r="68" spans="1:23" x14ac:dyDescent="0.25">
      <c r="A68" s="1" t="s">
        <v>23</v>
      </c>
      <c r="B68" s="1" t="s">
        <v>421</v>
      </c>
      <c r="C68" s="13" t="s">
        <v>239</v>
      </c>
      <c r="G68" s="133"/>
      <c r="H68" s="133"/>
      <c r="I68" s="133"/>
      <c r="J68" s="133"/>
      <c r="K68" s="4"/>
      <c r="L68" s="133"/>
      <c r="M68" s="133"/>
      <c r="R68" s="1">
        <v>28.983000000000001</v>
      </c>
      <c r="U68" s="40">
        <v>30.53</v>
      </c>
      <c r="V68" s="78"/>
      <c r="W68" s="78"/>
    </row>
    <row r="69" spans="1:23" x14ac:dyDescent="0.25">
      <c r="A69" s="1" t="s">
        <v>23</v>
      </c>
      <c r="B69" s="1" t="s">
        <v>446</v>
      </c>
      <c r="C69" s="13" t="s">
        <v>239</v>
      </c>
      <c r="K69" s="4"/>
      <c r="U69" s="132">
        <v>11.464</v>
      </c>
      <c r="V69" s="78"/>
      <c r="W69" s="78"/>
    </row>
    <row r="70" spans="1:23" x14ac:dyDescent="0.25">
      <c r="A70" s="1" t="s">
        <v>451</v>
      </c>
      <c r="B70" s="1" t="s">
        <v>452</v>
      </c>
      <c r="G70" s="133"/>
      <c r="H70" s="133"/>
      <c r="I70" s="133"/>
      <c r="J70" s="133"/>
      <c r="K70" s="4"/>
      <c r="L70" s="133"/>
      <c r="M70" s="133"/>
      <c r="N70" s="133"/>
      <c r="U70" s="78">
        <v>13.593999999999999</v>
      </c>
      <c r="V70" s="78"/>
      <c r="W70" s="78"/>
    </row>
  </sheetData>
  <sortState ref="A5:Z70">
    <sortCondition ref="C5:C70"/>
  </sortState>
  <mergeCells count="8">
    <mergeCell ref="A1:R1"/>
    <mergeCell ref="D3:F3"/>
    <mergeCell ref="G3:I3"/>
    <mergeCell ref="K3:M3"/>
    <mergeCell ref="N3:P3"/>
    <mergeCell ref="D2:J2"/>
    <mergeCell ref="K2:P2"/>
    <mergeCell ref="R2:X2"/>
  </mergeCells>
  <pageMargins left="0.7" right="0.7" top="0.75" bottom="0.75" header="0.3" footer="0.3"/>
  <pageSetup scale="49"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sqref="A1:A23"/>
    </sheetView>
  </sheetViews>
  <sheetFormatPr defaultRowHeight="15" x14ac:dyDescent="0.25"/>
  <sheetData>
    <row r="1" spans="1:1" x14ac:dyDescent="0.25">
      <c r="A1" s="76"/>
    </row>
    <row r="2" spans="1:1" x14ac:dyDescent="0.25">
      <c r="A2" s="76"/>
    </row>
    <row r="3" spans="1:1" x14ac:dyDescent="0.25">
      <c r="A3" s="76"/>
    </row>
    <row r="4" spans="1:1" x14ac:dyDescent="0.25">
      <c r="A4" s="76"/>
    </row>
    <row r="5" spans="1:1" x14ac:dyDescent="0.25">
      <c r="A5" s="4"/>
    </row>
    <row r="6" spans="1:1" x14ac:dyDescent="0.25">
      <c r="A6" s="76"/>
    </row>
    <row r="7" spans="1:1" x14ac:dyDescent="0.25">
      <c r="A7" s="76"/>
    </row>
    <row r="8" spans="1:1" x14ac:dyDescent="0.25">
      <c r="A8" s="76"/>
    </row>
    <row r="9" spans="1:1" x14ac:dyDescent="0.25">
      <c r="A9" s="76"/>
    </row>
    <row r="10" spans="1:1" x14ac:dyDescent="0.25">
      <c r="A10" s="76"/>
    </row>
    <row r="11" spans="1:1" x14ac:dyDescent="0.25">
      <c r="A11" s="76"/>
    </row>
    <row r="12" spans="1:1" x14ac:dyDescent="0.25">
      <c r="A12" s="76"/>
    </row>
    <row r="13" spans="1:1" x14ac:dyDescent="0.25">
      <c r="A13" s="76"/>
    </row>
    <row r="14" spans="1:1" x14ac:dyDescent="0.25">
      <c r="A14" s="76"/>
    </row>
    <row r="15" spans="1:1" x14ac:dyDescent="0.25">
      <c r="A15" s="76"/>
    </row>
    <row r="16" spans="1:1" x14ac:dyDescent="0.25">
      <c r="A16" s="76"/>
    </row>
    <row r="17" spans="1:1" x14ac:dyDescent="0.25">
      <c r="A17" s="76"/>
    </row>
    <row r="18" spans="1:1" x14ac:dyDescent="0.25">
      <c r="A18" s="76"/>
    </row>
    <row r="19" spans="1:1" x14ac:dyDescent="0.25">
      <c r="A19" s="76"/>
    </row>
    <row r="20" spans="1:1" x14ac:dyDescent="0.25">
      <c r="A20" s="76"/>
    </row>
    <row r="21" spans="1:1" x14ac:dyDescent="0.25">
      <c r="A21" s="76"/>
    </row>
    <row r="22" spans="1:1" x14ac:dyDescent="0.25">
      <c r="A22" s="76"/>
    </row>
    <row r="23" spans="1:1" x14ac:dyDescent="0.25">
      <c r="A23" s="76"/>
    </row>
  </sheetData>
  <sortState ref="A1:A23">
    <sortCondition ref="A1"/>
  </sortState>
  <pageMargins left="0.7" right="0.7" top="0.75" bottom="0.75" header="0.3" footer="0.3"/>
  <pageSetup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workbookViewId="0">
      <selection activeCell="F13" sqref="F13"/>
    </sheetView>
  </sheetViews>
  <sheetFormatPr defaultRowHeight="15" x14ac:dyDescent="0.25"/>
  <cols>
    <col min="1" max="1" width="11.5703125" style="3" bestFit="1" customWidth="1"/>
    <col min="2" max="2" width="11" style="3" bestFit="1" customWidth="1"/>
    <col min="3" max="3" width="6.7109375" style="5" bestFit="1" customWidth="1"/>
    <col min="4" max="4" width="11.5703125" style="3" customWidth="1"/>
    <col min="5" max="5" width="7.5703125" style="3" bestFit="1" customWidth="1"/>
    <col min="6" max="6" width="11.5703125" style="3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bestFit="1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24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28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x14ac:dyDescent="0.25">
      <c r="A4" s="2" t="s">
        <v>32</v>
      </c>
      <c r="B4" s="2" t="s">
        <v>33</v>
      </c>
      <c r="C4" s="2" t="s">
        <v>237</v>
      </c>
      <c r="D4" s="2" t="s">
        <v>35</v>
      </c>
      <c r="E4" s="2" t="s">
        <v>236</v>
      </c>
      <c r="F4" s="33" t="s">
        <v>35</v>
      </c>
      <c r="G4" s="33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148</v>
      </c>
      <c r="B5" s="84" t="s">
        <v>149</v>
      </c>
      <c r="C5" s="84" t="s">
        <v>238</v>
      </c>
      <c r="D5" s="84"/>
      <c r="E5" s="84"/>
      <c r="F5" s="85">
        <v>2</v>
      </c>
      <c r="G5" s="85">
        <v>5</v>
      </c>
      <c r="H5" s="86">
        <f>E5+G5</f>
        <v>5</v>
      </c>
      <c r="I5" s="87">
        <v>3</v>
      </c>
      <c r="J5" s="87">
        <v>4</v>
      </c>
      <c r="K5" s="85">
        <v>1</v>
      </c>
      <c r="L5" s="85">
        <v>6</v>
      </c>
      <c r="M5" s="86">
        <f>J5+L5</f>
        <v>10</v>
      </c>
      <c r="N5" s="84">
        <v>2</v>
      </c>
      <c r="O5" s="84">
        <v>5</v>
      </c>
      <c r="P5" s="85">
        <v>2</v>
      </c>
      <c r="Q5" s="85">
        <v>5</v>
      </c>
      <c r="R5" s="95">
        <v>10</v>
      </c>
      <c r="S5" s="86">
        <v>25</v>
      </c>
    </row>
    <row r="6" spans="1:20" x14ac:dyDescent="0.25">
      <c r="A6" s="84" t="s">
        <v>136</v>
      </c>
      <c r="B6" s="84" t="s">
        <v>130</v>
      </c>
      <c r="C6" s="84" t="s">
        <v>238</v>
      </c>
      <c r="D6" s="84"/>
      <c r="E6" s="84"/>
      <c r="F6" s="85">
        <v>1</v>
      </c>
      <c r="G6" s="85">
        <v>6</v>
      </c>
      <c r="H6" s="86">
        <f>E6+G6</f>
        <v>6</v>
      </c>
      <c r="I6" s="87">
        <v>1</v>
      </c>
      <c r="J6" s="87">
        <v>6</v>
      </c>
      <c r="K6" s="85">
        <v>4</v>
      </c>
      <c r="L6" s="85">
        <v>3</v>
      </c>
      <c r="M6" s="86">
        <f>J6+L6</f>
        <v>9</v>
      </c>
      <c r="N6" s="84">
        <v>4</v>
      </c>
      <c r="O6" s="84"/>
      <c r="P6" s="85" t="s">
        <v>346</v>
      </c>
      <c r="Q6" s="85"/>
      <c r="R6" s="95"/>
      <c r="S6" s="86">
        <f>6+9</f>
        <v>15</v>
      </c>
    </row>
    <row r="7" spans="1:20" x14ac:dyDescent="0.25">
      <c r="A7" s="3" t="s">
        <v>241</v>
      </c>
      <c r="B7" s="3" t="s">
        <v>242</v>
      </c>
      <c r="C7" s="5" t="s">
        <v>238</v>
      </c>
      <c r="F7" s="132">
        <v>3</v>
      </c>
      <c r="G7" s="132">
        <v>4</v>
      </c>
      <c r="H7" s="15">
        <f>E7+G7</f>
        <v>4</v>
      </c>
      <c r="I7" s="50">
        <v>2</v>
      </c>
      <c r="J7" s="50">
        <v>5</v>
      </c>
      <c r="K7" s="132">
        <v>2</v>
      </c>
      <c r="L7" s="132">
        <v>5</v>
      </c>
      <c r="M7" s="15">
        <v>10</v>
      </c>
      <c r="P7" s="82"/>
      <c r="Q7" s="82"/>
      <c r="S7" s="15">
        <v>14</v>
      </c>
    </row>
    <row r="8" spans="1:20" x14ac:dyDescent="0.25">
      <c r="A8" s="133" t="s">
        <v>536</v>
      </c>
      <c r="B8" s="133" t="s">
        <v>537</v>
      </c>
      <c r="C8" s="133" t="s">
        <v>238</v>
      </c>
      <c r="D8" s="133"/>
      <c r="E8" s="133"/>
      <c r="F8" s="133"/>
      <c r="G8" s="133"/>
      <c r="H8" s="133"/>
      <c r="I8" s="50"/>
      <c r="J8" s="50"/>
      <c r="K8" s="133"/>
      <c r="L8" s="133"/>
      <c r="N8" s="133"/>
      <c r="O8" s="133"/>
      <c r="P8" s="132">
        <v>3</v>
      </c>
      <c r="Q8" s="132">
        <v>4</v>
      </c>
      <c r="R8" s="24">
        <v>4</v>
      </c>
      <c r="S8" s="15">
        <v>4</v>
      </c>
    </row>
    <row r="9" spans="1:20" x14ac:dyDescent="0.25">
      <c r="A9" s="133" t="s">
        <v>115</v>
      </c>
      <c r="B9" s="133" t="s">
        <v>339</v>
      </c>
      <c r="C9" s="133" t="s">
        <v>238</v>
      </c>
      <c r="D9" s="133"/>
      <c r="E9" s="133"/>
      <c r="F9" s="132"/>
      <c r="G9" s="132"/>
      <c r="H9" s="132"/>
      <c r="I9" s="50">
        <v>4</v>
      </c>
      <c r="J9" s="50">
        <v>3</v>
      </c>
      <c r="K9" s="132"/>
      <c r="L9" s="132"/>
      <c r="M9" s="15">
        <v>3</v>
      </c>
      <c r="N9" s="133" t="s">
        <v>346</v>
      </c>
      <c r="O9" s="133"/>
      <c r="P9" s="132"/>
      <c r="Q9" s="132"/>
      <c r="S9" s="15">
        <v>3</v>
      </c>
    </row>
    <row r="10" spans="1:20" x14ac:dyDescent="0.25">
      <c r="A10" s="3" t="s">
        <v>538</v>
      </c>
      <c r="B10" s="3" t="s">
        <v>539</v>
      </c>
      <c r="C10" s="5" t="s">
        <v>239</v>
      </c>
      <c r="F10" s="133"/>
      <c r="G10" s="133"/>
      <c r="H10" s="133"/>
      <c r="I10" s="50"/>
      <c r="J10" s="50"/>
      <c r="K10" s="133"/>
      <c r="L10" s="133"/>
      <c r="P10" s="82">
        <v>4</v>
      </c>
      <c r="Q10" s="82"/>
    </row>
    <row r="11" spans="1:20" x14ac:dyDescent="0.25">
      <c r="A11" s="3" t="s">
        <v>443</v>
      </c>
      <c r="B11" s="3" t="s">
        <v>501</v>
      </c>
      <c r="C11" s="5" t="s">
        <v>239</v>
      </c>
      <c r="I11" s="50"/>
      <c r="J11" s="50"/>
      <c r="N11" s="3" t="s">
        <v>346</v>
      </c>
      <c r="P11" s="82" t="s">
        <v>346</v>
      </c>
      <c r="Q11" s="82"/>
      <c r="S11" s="94"/>
    </row>
    <row r="12" spans="1:20" x14ac:dyDescent="0.25">
      <c r="A12" s="3" t="s">
        <v>56</v>
      </c>
      <c r="B12" s="3" t="s">
        <v>130</v>
      </c>
      <c r="C12" s="5" t="s">
        <v>239</v>
      </c>
      <c r="I12" s="50"/>
      <c r="J12" s="50"/>
      <c r="K12" s="132">
        <v>3</v>
      </c>
      <c r="L12" s="132"/>
      <c r="N12" s="3" t="s">
        <v>346</v>
      </c>
      <c r="P12" s="82"/>
      <c r="Q12" s="82"/>
    </row>
    <row r="13" spans="1:20" x14ac:dyDescent="0.25">
      <c r="A13" s="3" t="s">
        <v>533</v>
      </c>
      <c r="B13" s="3" t="s">
        <v>534</v>
      </c>
      <c r="C13" s="5" t="s">
        <v>239</v>
      </c>
      <c r="I13" s="50"/>
      <c r="J13" s="50"/>
      <c r="P13" s="82">
        <v>5</v>
      </c>
      <c r="Q13" s="82"/>
    </row>
    <row r="14" spans="1:20" x14ac:dyDescent="0.25">
      <c r="A14" s="3" t="s">
        <v>535</v>
      </c>
      <c r="B14" s="3" t="s">
        <v>534</v>
      </c>
      <c r="C14" s="5" t="s">
        <v>239</v>
      </c>
      <c r="I14" s="50"/>
      <c r="J14" s="50"/>
      <c r="P14" s="82">
        <v>1</v>
      </c>
      <c r="Q14" s="82"/>
    </row>
    <row r="15" spans="1:20" x14ac:dyDescent="0.25">
      <c r="A15" s="133" t="s">
        <v>125</v>
      </c>
      <c r="B15" s="133" t="s">
        <v>497</v>
      </c>
      <c r="C15" s="133" t="s">
        <v>239</v>
      </c>
      <c r="D15" s="133"/>
      <c r="E15" s="133"/>
      <c r="F15" s="133"/>
      <c r="G15" s="133"/>
      <c r="H15" s="133"/>
      <c r="I15" s="50"/>
      <c r="J15" s="50"/>
      <c r="K15" s="133"/>
      <c r="L15" s="133"/>
      <c r="N15" s="133">
        <v>5</v>
      </c>
      <c r="O15" s="133"/>
      <c r="P15" s="132"/>
      <c r="Q15" s="132"/>
    </row>
    <row r="16" spans="1:20" x14ac:dyDescent="0.25">
      <c r="A16" s="3" t="s">
        <v>498</v>
      </c>
      <c r="B16" s="3" t="s">
        <v>499</v>
      </c>
      <c r="C16" s="5" t="s">
        <v>239</v>
      </c>
      <c r="I16" s="50"/>
      <c r="J16" s="50"/>
      <c r="N16" s="3">
        <v>1</v>
      </c>
      <c r="P16" s="82"/>
      <c r="Q16" s="82"/>
    </row>
    <row r="17" spans="1:17" x14ac:dyDescent="0.25">
      <c r="A17" s="133" t="s">
        <v>500</v>
      </c>
      <c r="B17" s="133" t="s">
        <v>492</v>
      </c>
      <c r="C17" s="133" t="s">
        <v>239</v>
      </c>
      <c r="D17" s="133"/>
      <c r="E17" s="133"/>
      <c r="F17" s="133"/>
      <c r="G17" s="133"/>
      <c r="H17" s="133"/>
      <c r="I17" s="50"/>
      <c r="J17" s="50"/>
      <c r="K17" s="133"/>
      <c r="L17" s="133"/>
      <c r="N17" s="133">
        <v>3</v>
      </c>
      <c r="O17" s="133"/>
      <c r="P17" s="132"/>
      <c r="Q17" s="132"/>
    </row>
    <row r="18" spans="1:17" x14ac:dyDescent="0.25">
      <c r="I18" s="50"/>
      <c r="J18" s="50"/>
    </row>
    <row r="19" spans="1:17" x14ac:dyDescent="0.25">
      <c r="I19" s="50"/>
      <c r="J19" s="50"/>
    </row>
    <row r="20" spans="1:17" x14ac:dyDescent="0.25">
      <c r="I20" s="50"/>
      <c r="J20" s="50"/>
    </row>
    <row r="21" spans="1:17" x14ac:dyDescent="0.25">
      <c r="I21" s="50"/>
      <c r="J21" s="50"/>
    </row>
    <row r="22" spans="1:17" x14ac:dyDescent="0.25">
      <c r="I22" s="50"/>
      <c r="J22" s="50"/>
    </row>
  </sheetData>
  <sortState ref="A5:T17">
    <sortCondition descending="1" ref="S5:S17"/>
  </sortState>
  <mergeCells count="10">
    <mergeCell ref="N2:Q2"/>
    <mergeCell ref="N3:O3"/>
    <mergeCell ref="P3:Q3"/>
    <mergeCell ref="D3:E3"/>
    <mergeCell ref="A1:M1"/>
    <mergeCell ref="F3:G3"/>
    <mergeCell ref="I3:J3"/>
    <mergeCell ref="K3:L3"/>
    <mergeCell ref="D2:G2"/>
    <mergeCell ref="I2:L2"/>
  </mergeCells>
  <pageMargins left="0.7" right="0.7" top="0.75" bottom="0.75" header="0.3" footer="0.3"/>
  <pageSetup scale="60" fitToHeight="0"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opLeftCell="A5" workbookViewId="0">
      <selection activeCell="D16" sqref="D16"/>
    </sheetView>
  </sheetViews>
  <sheetFormatPr defaultRowHeight="15" x14ac:dyDescent="0.25"/>
  <cols>
    <col min="1" max="1" width="11.5703125" bestFit="1" customWidth="1"/>
    <col min="2" max="2" width="11" bestFit="1" customWidth="1"/>
    <col min="3" max="3" width="6.7109375" bestFit="1" customWidth="1"/>
    <col min="4" max="4" width="11.5703125" customWidth="1"/>
    <col min="5" max="5" width="7.5703125" bestFit="1" customWidth="1"/>
    <col min="6" max="6" width="11.5703125" customWidth="1"/>
    <col min="7" max="7" width="7.5703125" bestFit="1" customWidth="1"/>
    <col min="8" max="8" width="6.5703125" bestFit="1" customWidth="1"/>
    <col min="9" max="9" width="11.5703125" customWidth="1"/>
    <col min="10" max="10" width="7.5703125" bestFit="1" customWidth="1"/>
    <col min="11" max="11" width="11.5703125" customWidth="1"/>
    <col min="12" max="12" width="7.5703125" bestFit="1" customWidth="1"/>
    <col min="13" max="13" width="6.5703125" style="15" customWidth="1"/>
    <col min="14" max="14" width="11.5703125" bestFit="1" customWidth="1"/>
    <col min="15" max="15" width="7.5703125" bestFit="1" customWidth="1"/>
    <col min="16" max="16" width="11.5703125" bestFit="1" customWidth="1"/>
    <col min="17" max="17" width="7.5703125" bestFit="1" customWidth="1"/>
    <col min="18" max="18" width="6.5703125" style="24" bestFit="1" customWidth="1"/>
    <col min="19" max="19" width="6.5703125" style="15" bestFit="1" customWidth="1"/>
    <col min="20" max="20" width="6.42578125" style="143" bestFit="1" customWidth="1"/>
  </cols>
  <sheetData>
    <row r="1" spans="1:20" s="3" customFormat="1" x14ac:dyDescent="0.25">
      <c r="A1" s="164" t="s">
        <v>153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R1" s="24"/>
      <c r="S1" s="15"/>
      <c r="T1" s="143"/>
    </row>
    <row r="2" spans="1:20" s="3" customFormat="1" x14ac:dyDescent="0.25">
      <c r="C2" s="5"/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58"/>
      <c r="N2" s="161" t="s">
        <v>386</v>
      </c>
      <c r="O2" s="161"/>
      <c r="P2" s="161"/>
      <c r="Q2" s="161"/>
      <c r="R2" s="24"/>
      <c r="S2" s="15"/>
      <c r="T2" s="143"/>
    </row>
    <row r="3" spans="1:20" s="3" customFormat="1" x14ac:dyDescent="0.25">
      <c r="C3" s="5"/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M3" s="15"/>
      <c r="N3" s="162" t="s">
        <v>389</v>
      </c>
      <c r="O3" s="162"/>
      <c r="P3" s="160" t="s">
        <v>390</v>
      </c>
      <c r="Q3" s="160"/>
      <c r="R3" s="15"/>
      <c r="S3" s="15" t="s">
        <v>253</v>
      </c>
      <c r="T3" s="143"/>
    </row>
    <row r="4" spans="1:20" s="3" customFormat="1" x14ac:dyDescent="0.25">
      <c r="A4" s="2" t="s">
        <v>32</v>
      </c>
      <c r="B4" s="2" t="s">
        <v>33</v>
      </c>
      <c r="C4" s="2" t="s">
        <v>237</v>
      </c>
      <c r="D4" s="2" t="s">
        <v>35</v>
      </c>
      <c r="E4" s="2" t="s">
        <v>236</v>
      </c>
      <c r="F4" s="33" t="s">
        <v>35</v>
      </c>
      <c r="G4" s="33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121</v>
      </c>
      <c r="B5" s="84" t="s">
        <v>122</v>
      </c>
      <c r="C5" s="84" t="s">
        <v>238</v>
      </c>
      <c r="D5" s="84">
        <v>1</v>
      </c>
      <c r="E5" s="84">
        <v>6</v>
      </c>
      <c r="F5" s="85">
        <v>2</v>
      </c>
      <c r="G5" s="85">
        <v>5</v>
      </c>
      <c r="H5" s="86">
        <f>E5+G5</f>
        <v>11</v>
      </c>
      <c r="I5" s="87"/>
      <c r="J5" s="87"/>
      <c r="K5" s="85"/>
      <c r="L5" s="85"/>
      <c r="M5" s="86"/>
      <c r="N5" s="84">
        <v>1</v>
      </c>
      <c r="O5" s="84">
        <v>6</v>
      </c>
      <c r="P5" s="85">
        <v>1</v>
      </c>
      <c r="Q5" s="85">
        <v>6</v>
      </c>
      <c r="R5" s="95">
        <v>12</v>
      </c>
      <c r="S5" s="86">
        <v>22</v>
      </c>
    </row>
    <row r="6" spans="1:20" x14ac:dyDescent="0.25">
      <c r="A6" s="84" t="s">
        <v>138</v>
      </c>
      <c r="B6" s="84" t="s">
        <v>130</v>
      </c>
      <c r="C6" s="84" t="s">
        <v>238</v>
      </c>
      <c r="D6" s="84">
        <v>2</v>
      </c>
      <c r="E6" s="84">
        <v>5</v>
      </c>
      <c r="F6" s="85"/>
      <c r="G6" s="85"/>
      <c r="H6" s="86">
        <f>E6+G6</f>
        <v>5</v>
      </c>
      <c r="I6" s="87">
        <v>1</v>
      </c>
      <c r="J6" s="87">
        <v>6</v>
      </c>
      <c r="K6" s="85">
        <v>1</v>
      </c>
      <c r="L6" s="85">
        <v>6</v>
      </c>
      <c r="M6" s="86">
        <f>J6+L6</f>
        <v>12</v>
      </c>
      <c r="N6" s="84">
        <v>5</v>
      </c>
      <c r="O6" s="84">
        <v>2</v>
      </c>
      <c r="P6" s="85" t="s">
        <v>346</v>
      </c>
      <c r="Q6" s="85"/>
      <c r="R6" s="95">
        <v>2</v>
      </c>
      <c r="S6" s="86">
        <f>5+12+2</f>
        <v>19</v>
      </c>
    </row>
    <row r="7" spans="1:20" x14ac:dyDescent="0.25">
      <c r="A7" s="84" t="s">
        <v>127</v>
      </c>
      <c r="B7" s="84" t="s">
        <v>128</v>
      </c>
      <c r="C7" s="84" t="s">
        <v>238</v>
      </c>
      <c r="D7" s="84">
        <v>3</v>
      </c>
      <c r="E7" s="84">
        <v>4</v>
      </c>
      <c r="F7" s="85"/>
      <c r="G7" s="85"/>
      <c r="H7" s="86">
        <f>E7+G7</f>
        <v>4</v>
      </c>
      <c r="I7" s="87"/>
      <c r="J7" s="87"/>
      <c r="K7" s="85"/>
      <c r="L7" s="85"/>
      <c r="M7" s="86"/>
      <c r="N7" s="84">
        <v>3</v>
      </c>
      <c r="O7" s="84">
        <v>4</v>
      </c>
      <c r="P7" s="85">
        <v>3</v>
      </c>
      <c r="Q7" s="85">
        <v>4</v>
      </c>
      <c r="R7" s="95">
        <v>8</v>
      </c>
      <c r="S7" s="86">
        <v>12</v>
      </c>
    </row>
    <row r="8" spans="1:20" x14ac:dyDescent="0.25">
      <c r="A8" s="84" t="s">
        <v>134</v>
      </c>
      <c r="B8" s="84" t="s">
        <v>135</v>
      </c>
      <c r="C8" s="84" t="s">
        <v>238</v>
      </c>
      <c r="D8" s="84"/>
      <c r="E8" s="84"/>
      <c r="F8" s="85">
        <v>3</v>
      </c>
      <c r="G8" s="85">
        <v>4</v>
      </c>
      <c r="H8" s="86">
        <f>E8+G8</f>
        <v>4</v>
      </c>
      <c r="I8" s="87">
        <v>2</v>
      </c>
      <c r="J8" s="87">
        <v>5</v>
      </c>
      <c r="K8" s="85">
        <v>5</v>
      </c>
      <c r="L8" s="85">
        <v>2</v>
      </c>
      <c r="M8" s="86">
        <f>J8+L8</f>
        <v>7</v>
      </c>
      <c r="N8" s="84" t="s">
        <v>346</v>
      </c>
      <c r="O8" s="84"/>
      <c r="P8" s="85" t="s">
        <v>346</v>
      </c>
      <c r="Q8" s="85"/>
      <c r="R8" s="95"/>
      <c r="S8" s="86">
        <v>11</v>
      </c>
    </row>
    <row r="9" spans="1:20" x14ac:dyDescent="0.25">
      <c r="A9" s="84" t="s">
        <v>136</v>
      </c>
      <c r="B9" s="84" t="s">
        <v>131</v>
      </c>
      <c r="C9" s="84" t="s">
        <v>238</v>
      </c>
      <c r="D9" s="84">
        <v>4</v>
      </c>
      <c r="E9" s="84">
        <v>3</v>
      </c>
      <c r="F9" s="85">
        <v>4</v>
      </c>
      <c r="G9" s="85">
        <v>3</v>
      </c>
      <c r="H9" s="86">
        <f>E9+G9</f>
        <v>6</v>
      </c>
      <c r="I9" s="87">
        <v>5</v>
      </c>
      <c r="J9" s="87">
        <v>2</v>
      </c>
      <c r="K9" s="85">
        <v>4</v>
      </c>
      <c r="L9" s="85">
        <v>3</v>
      </c>
      <c r="M9" s="86">
        <f>J9+L9</f>
        <v>5</v>
      </c>
      <c r="N9" s="84" t="s">
        <v>346</v>
      </c>
      <c r="O9" s="84"/>
      <c r="P9" s="85" t="s">
        <v>346</v>
      </c>
      <c r="Q9" s="85"/>
      <c r="R9" s="95"/>
      <c r="S9" s="86">
        <v>11</v>
      </c>
    </row>
    <row r="10" spans="1:20" x14ac:dyDescent="0.25">
      <c r="A10" s="80" t="s">
        <v>342</v>
      </c>
      <c r="B10" s="80" t="s">
        <v>343</v>
      </c>
      <c r="C10" s="80" t="s">
        <v>238</v>
      </c>
      <c r="I10" s="50">
        <v>3</v>
      </c>
      <c r="J10" s="50">
        <v>4</v>
      </c>
      <c r="M10" s="15">
        <v>4</v>
      </c>
      <c r="N10" s="80">
        <v>2</v>
      </c>
      <c r="O10" s="80">
        <v>5</v>
      </c>
      <c r="P10" s="82"/>
      <c r="Q10" s="82"/>
      <c r="R10" s="24">
        <v>5</v>
      </c>
      <c r="S10" s="15">
        <v>9</v>
      </c>
    </row>
    <row r="11" spans="1:20" x14ac:dyDescent="0.25">
      <c r="A11" s="84" t="s">
        <v>120</v>
      </c>
      <c r="B11" s="84" t="s">
        <v>31</v>
      </c>
      <c r="C11" s="84" t="s">
        <v>238</v>
      </c>
      <c r="D11" s="84"/>
      <c r="E11" s="84"/>
      <c r="F11" s="85"/>
      <c r="G11" s="85"/>
      <c r="H11" s="86">
        <f>E11+G11</f>
        <v>0</v>
      </c>
      <c r="I11" s="87">
        <v>4</v>
      </c>
      <c r="J11" s="87">
        <v>3</v>
      </c>
      <c r="K11" s="85">
        <v>3</v>
      </c>
      <c r="L11" s="85">
        <v>4</v>
      </c>
      <c r="M11" s="86">
        <f>J11+L11</f>
        <v>7</v>
      </c>
      <c r="N11" s="84" t="s">
        <v>346</v>
      </c>
      <c r="O11" s="84"/>
      <c r="P11" s="85"/>
      <c r="Q11" s="85"/>
      <c r="R11" s="95"/>
      <c r="S11" s="86">
        <v>7</v>
      </c>
    </row>
    <row r="12" spans="1:20" x14ac:dyDescent="0.25">
      <c r="A12" s="133" t="s">
        <v>19</v>
      </c>
      <c r="B12" s="133" t="s">
        <v>126</v>
      </c>
      <c r="C12" s="133" t="s">
        <v>238</v>
      </c>
      <c r="D12" s="133"/>
      <c r="E12" s="133"/>
      <c r="F12" s="132">
        <v>1</v>
      </c>
      <c r="G12" s="132">
        <v>6</v>
      </c>
      <c r="H12" s="15">
        <f>E12+G12</f>
        <v>6</v>
      </c>
      <c r="I12" s="50"/>
      <c r="J12" s="50"/>
      <c r="K12" s="132"/>
      <c r="L12" s="132"/>
      <c r="N12" s="133"/>
      <c r="O12" s="133"/>
      <c r="P12" s="132"/>
      <c r="Q12" s="132"/>
      <c r="S12" s="94">
        <v>6</v>
      </c>
    </row>
    <row r="13" spans="1:20" x14ac:dyDescent="0.25">
      <c r="A13" s="84" t="s">
        <v>132</v>
      </c>
      <c r="B13" s="84" t="s">
        <v>133</v>
      </c>
      <c r="C13" s="84" t="s">
        <v>238</v>
      </c>
      <c r="D13" s="84">
        <v>5</v>
      </c>
      <c r="E13" s="84">
        <v>2</v>
      </c>
      <c r="F13" s="85"/>
      <c r="G13" s="85"/>
      <c r="H13" s="86">
        <f>E13+G13</f>
        <v>2</v>
      </c>
      <c r="I13" s="87"/>
      <c r="J13" s="87"/>
      <c r="K13" s="85"/>
      <c r="L13" s="85"/>
      <c r="M13" s="86"/>
      <c r="N13" s="84" t="s">
        <v>346</v>
      </c>
      <c r="O13" s="84"/>
      <c r="P13" s="85"/>
      <c r="Q13" s="85"/>
      <c r="R13" s="95"/>
      <c r="S13" s="86">
        <v>2</v>
      </c>
    </row>
    <row r="14" spans="1:20" x14ac:dyDescent="0.25">
      <c r="A14" s="84" t="s">
        <v>69</v>
      </c>
      <c r="B14" s="84" t="s">
        <v>26</v>
      </c>
      <c r="C14" s="84" t="s">
        <v>238</v>
      </c>
      <c r="D14" s="84"/>
      <c r="E14" s="84"/>
      <c r="F14" s="85"/>
      <c r="G14" s="85"/>
      <c r="H14" s="86"/>
      <c r="I14" s="87"/>
      <c r="J14" s="87"/>
      <c r="K14" s="85"/>
      <c r="L14" s="85"/>
      <c r="M14" s="86"/>
      <c r="N14" s="84"/>
      <c r="O14" s="84"/>
      <c r="P14" s="85"/>
      <c r="Q14" s="85"/>
      <c r="R14" s="95"/>
      <c r="S14" s="86">
        <v>0</v>
      </c>
    </row>
    <row r="15" spans="1:20" x14ac:dyDescent="0.25">
      <c r="A15" s="133" t="s">
        <v>123</v>
      </c>
      <c r="B15" s="133" t="s">
        <v>124</v>
      </c>
      <c r="C15" s="133" t="s">
        <v>238</v>
      </c>
      <c r="D15" s="133"/>
      <c r="E15" s="133"/>
      <c r="F15" s="132"/>
      <c r="G15" s="132"/>
      <c r="H15" s="15">
        <f>E15+G15</f>
        <v>0</v>
      </c>
      <c r="I15" s="50"/>
      <c r="J15" s="50"/>
      <c r="K15" s="132"/>
      <c r="L15" s="132"/>
      <c r="N15" s="133"/>
      <c r="O15" s="133"/>
      <c r="P15" s="132"/>
      <c r="Q15" s="132"/>
      <c r="S15" s="15">
        <v>0</v>
      </c>
    </row>
    <row r="16" spans="1:20" x14ac:dyDescent="0.25">
      <c r="A16" s="56" t="s">
        <v>519</v>
      </c>
      <c r="B16" s="56" t="s">
        <v>520</v>
      </c>
      <c r="C16" s="62" t="s">
        <v>238</v>
      </c>
      <c r="P16" s="82"/>
      <c r="Q16" s="82"/>
      <c r="S16" s="15">
        <v>0</v>
      </c>
    </row>
    <row r="17" spans="1:19" x14ac:dyDescent="0.25">
      <c r="A17" s="57" t="s">
        <v>504</v>
      </c>
      <c r="B17" s="57" t="s">
        <v>337</v>
      </c>
      <c r="C17" s="62" t="s">
        <v>238</v>
      </c>
      <c r="N17" s="76" t="s">
        <v>346</v>
      </c>
      <c r="P17" s="82"/>
      <c r="Q17" s="82"/>
      <c r="S17" s="15">
        <v>0</v>
      </c>
    </row>
    <row r="18" spans="1:19" x14ac:dyDescent="0.25">
      <c r="A18" s="80" t="s">
        <v>370</v>
      </c>
      <c r="B18" s="80" t="s">
        <v>371</v>
      </c>
      <c r="C18" s="80" t="s">
        <v>238</v>
      </c>
      <c r="K18" s="132" t="s">
        <v>346</v>
      </c>
      <c r="N18" s="80"/>
      <c r="O18" s="133"/>
      <c r="P18" s="82"/>
      <c r="Q18" s="82"/>
      <c r="S18" s="15">
        <v>0</v>
      </c>
    </row>
    <row r="19" spans="1:19" x14ac:dyDescent="0.25">
      <c r="A19" s="84" t="s">
        <v>180</v>
      </c>
      <c r="B19" s="84" t="s">
        <v>181</v>
      </c>
      <c r="C19" s="84" t="s">
        <v>238</v>
      </c>
      <c r="D19" s="96"/>
      <c r="E19" s="96"/>
      <c r="F19" s="96"/>
      <c r="G19" s="96"/>
      <c r="H19" s="96"/>
      <c r="I19" s="96"/>
      <c r="J19" s="96"/>
      <c r="K19" s="96"/>
      <c r="L19" s="96"/>
      <c r="M19" s="86"/>
      <c r="N19" s="84" t="s">
        <v>346</v>
      </c>
      <c r="O19" s="96"/>
      <c r="P19" s="85"/>
      <c r="Q19" s="85"/>
      <c r="R19" s="95"/>
      <c r="S19" s="86">
        <v>0</v>
      </c>
    </row>
    <row r="20" spans="1:19" x14ac:dyDescent="0.25">
      <c r="A20" s="76" t="s">
        <v>502</v>
      </c>
      <c r="B20" s="76" t="s">
        <v>503</v>
      </c>
      <c r="C20" s="80" t="s">
        <v>239</v>
      </c>
      <c r="N20" s="76">
        <v>4</v>
      </c>
      <c r="O20" s="80"/>
      <c r="P20" s="82">
        <v>4</v>
      </c>
      <c r="Q20" s="82"/>
    </row>
    <row r="21" spans="1:19" x14ac:dyDescent="0.25">
      <c r="A21" s="76" t="s">
        <v>372</v>
      </c>
      <c r="B21" s="76" t="s">
        <v>373</v>
      </c>
      <c r="C21" s="80" t="s">
        <v>239</v>
      </c>
      <c r="K21" s="132">
        <v>2</v>
      </c>
      <c r="N21" s="76"/>
      <c r="O21" s="80"/>
      <c r="P21" s="82"/>
      <c r="Q21" s="82"/>
    </row>
    <row r="22" spans="1:19" x14ac:dyDescent="0.25">
      <c r="A22" s="133" t="s">
        <v>125</v>
      </c>
      <c r="B22" s="133" t="s">
        <v>137</v>
      </c>
      <c r="C22" s="133" t="s">
        <v>239</v>
      </c>
      <c r="D22" s="133"/>
      <c r="E22" s="133"/>
      <c r="F22" s="132">
        <v>5</v>
      </c>
      <c r="G22" s="132"/>
      <c r="H22" s="15"/>
      <c r="I22" s="50"/>
      <c r="J22" s="50"/>
      <c r="K22" s="132"/>
      <c r="L22" s="132"/>
      <c r="N22" s="133"/>
      <c r="O22" s="133"/>
      <c r="P22" s="132"/>
      <c r="Q22" s="132"/>
    </row>
    <row r="23" spans="1:19" x14ac:dyDescent="0.25">
      <c r="P23" s="38"/>
      <c r="Q23" s="38"/>
    </row>
  </sheetData>
  <sortState ref="A5:T22">
    <sortCondition descending="1" ref="S5:S22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64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workbookViewId="0">
      <selection activeCell="G13" sqref="G13"/>
    </sheetView>
  </sheetViews>
  <sheetFormatPr defaultRowHeight="15" x14ac:dyDescent="0.25"/>
  <cols>
    <col min="1" max="1" width="11.5703125" bestFit="1" customWidth="1"/>
    <col min="2" max="2" width="11" bestFit="1" customWidth="1"/>
    <col min="3" max="3" width="6.7109375" bestFit="1" customWidth="1"/>
    <col min="4" max="4" width="11.5703125" customWidth="1"/>
    <col min="5" max="5" width="7.5703125" bestFit="1" customWidth="1"/>
    <col min="6" max="6" width="11.5703125" bestFit="1" customWidth="1"/>
    <col min="7" max="7" width="7.5703125" bestFit="1" customWidth="1"/>
    <col min="8" max="8" width="6.5703125" bestFit="1" customWidth="1"/>
    <col min="9" max="9" width="11.5703125" bestFit="1" customWidth="1"/>
    <col min="10" max="10" width="7.5703125" bestFit="1" customWidth="1"/>
    <col min="11" max="11" width="11.5703125" bestFit="1" customWidth="1"/>
    <col min="12" max="12" width="7.5703125" bestFit="1" customWidth="1"/>
    <col min="13" max="13" width="6.5703125" style="17" bestFit="1" customWidth="1"/>
    <col min="14" max="14" width="11.5703125" bestFit="1" customWidth="1"/>
    <col min="15" max="15" width="7.5703125" bestFit="1" customWidth="1"/>
    <col min="16" max="16" width="11.5703125" bestFit="1" customWidth="1"/>
    <col min="17" max="17" width="7.5703125" bestFit="1" customWidth="1"/>
    <col min="18" max="18" width="6.5703125" bestFit="1" customWidth="1"/>
    <col min="19" max="19" width="6.5703125" style="15" bestFit="1" customWidth="1"/>
    <col min="20" max="20" width="6.42578125" style="143" bestFit="1" customWidth="1"/>
  </cols>
  <sheetData>
    <row r="1" spans="1:20" s="3" customFormat="1" ht="15.75" x14ac:dyDescent="0.25">
      <c r="A1" s="163" t="s">
        <v>154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S1" s="15"/>
      <c r="T1" s="143"/>
    </row>
    <row r="2" spans="1:20" s="3" customFormat="1" x14ac:dyDescent="0.25">
      <c r="C2" s="5"/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22"/>
      <c r="N2" s="161" t="s">
        <v>386</v>
      </c>
      <c r="O2" s="161"/>
      <c r="P2" s="161"/>
      <c r="Q2" s="161"/>
      <c r="R2" s="79"/>
      <c r="S2" s="15"/>
      <c r="T2" s="143"/>
    </row>
    <row r="3" spans="1:20" s="3" customFormat="1" x14ac:dyDescent="0.25">
      <c r="C3" s="5"/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M3" s="15"/>
      <c r="N3" s="162" t="s">
        <v>389</v>
      </c>
      <c r="O3" s="162"/>
      <c r="P3" s="160" t="s">
        <v>390</v>
      </c>
      <c r="Q3" s="160"/>
      <c r="R3" s="15"/>
      <c r="S3" s="15" t="s">
        <v>253</v>
      </c>
      <c r="T3" s="143"/>
    </row>
    <row r="4" spans="1:20" s="3" customFormat="1" x14ac:dyDescent="0.25">
      <c r="A4" s="2" t="s">
        <v>32</v>
      </c>
      <c r="B4" s="2" t="s">
        <v>33</v>
      </c>
      <c r="C4" s="2" t="s">
        <v>237</v>
      </c>
      <c r="D4" s="2" t="s">
        <v>35</v>
      </c>
      <c r="E4" s="2" t="s">
        <v>236</v>
      </c>
      <c r="F4" s="33" t="s">
        <v>35</v>
      </c>
      <c r="G4" s="33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77</v>
      </c>
      <c r="B5" s="84" t="s">
        <v>78</v>
      </c>
      <c r="C5" s="84" t="s">
        <v>238</v>
      </c>
      <c r="D5" s="84">
        <v>2</v>
      </c>
      <c r="E5" s="84">
        <v>5</v>
      </c>
      <c r="F5" s="85">
        <v>2</v>
      </c>
      <c r="G5" s="85">
        <v>5</v>
      </c>
      <c r="H5" s="86">
        <f>E5+G5</f>
        <v>10</v>
      </c>
      <c r="I5" s="87">
        <v>1</v>
      </c>
      <c r="J5" s="87">
        <v>6</v>
      </c>
      <c r="K5" s="85">
        <v>1</v>
      </c>
      <c r="L5" s="85">
        <v>6</v>
      </c>
      <c r="M5" s="86">
        <f>J5+L5</f>
        <v>12</v>
      </c>
      <c r="N5" s="96"/>
      <c r="O5" s="96"/>
      <c r="P5" s="85">
        <v>1</v>
      </c>
      <c r="Q5" s="85">
        <v>6</v>
      </c>
      <c r="R5" s="95">
        <v>6</v>
      </c>
      <c r="S5" s="86">
        <f>10+12+6</f>
        <v>28</v>
      </c>
    </row>
    <row r="6" spans="1:20" x14ac:dyDescent="0.25">
      <c r="A6" s="5" t="s">
        <v>17</v>
      </c>
      <c r="B6" s="5" t="s">
        <v>18</v>
      </c>
      <c r="C6" s="5" t="s">
        <v>238</v>
      </c>
      <c r="D6" s="5"/>
      <c r="E6" s="5"/>
      <c r="F6" s="34">
        <v>1</v>
      </c>
      <c r="G6" s="34">
        <v>6</v>
      </c>
      <c r="H6" s="15">
        <f>E6+G6</f>
        <v>6</v>
      </c>
      <c r="I6" s="50"/>
      <c r="J6" s="50"/>
      <c r="K6" s="34"/>
      <c r="L6" s="34"/>
      <c r="S6" s="94">
        <v>6</v>
      </c>
    </row>
    <row r="7" spans="1:20" x14ac:dyDescent="0.25">
      <c r="A7" s="5" t="s">
        <v>139</v>
      </c>
      <c r="B7" s="5" t="s">
        <v>126</v>
      </c>
      <c r="C7" s="5" t="s">
        <v>238</v>
      </c>
      <c r="D7" s="5">
        <v>1</v>
      </c>
      <c r="E7" s="5">
        <v>6</v>
      </c>
      <c r="F7" s="34"/>
      <c r="G7" s="34"/>
      <c r="H7" s="15">
        <f>E7+G7</f>
        <v>6</v>
      </c>
      <c r="I7" s="50"/>
      <c r="J7" s="50"/>
      <c r="K7" s="34"/>
      <c r="L7" s="34"/>
      <c r="S7" s="15">
        <v>6</v>
      </c>
    </row>
    <row r="8" spans="1:20" x14ac:dyDescent="0.25">
      <c r="A8" s="84" t="s">
        <v>69</v>
      </c>
      <c r="B8" s="84" t="s">
        <v>26</v>
      </c>
      <c r="C8" s="84" t="s">
        <v>238</v>
      </c>
      <c r="D8" s="84"/>
      <c r="E8" s="84"/>
      <c r="F8" s="85">
        <v>3</v>
      </c>
      <c r="G8" s="85">
        <v>4</v>
      </c>
      <c r="H8" s="86">
        <f>E8+G8</f>
        <v>4</v>
      </c>
      <c r="I8" s="87"/>
      <c r="J8" s="87"/>
      <c r="K8" s="85"/>
      <c r="L8" s="85"/>
      <c r="M8" s="154"/>
      <c r="N8" s="96"/>
      <c r="O8" s="96"/>
      <c r="P8" s="96"/>
      <c r="Q8" s="96"/>
      <c r="R8" s="96"/>
      <c r="S8" s="86">
        <v>4</v>
      </c>
    </row>
    <row r="9" spans="1:20" x14ac:dyDescent="0.25">
      <c r="A9" s="5"/>
      <c r="B9" s="5"/>
      <c r="C9" s="5"/>
      <c r="D9" s="5"/>
      <c r="E9" s="5"/>
      <c r="F9" s="34"/>
      <c r="G9" s="34"/>
      <c r="H9" s="46"/>
      <c r="I9" s="34"/>
      <c r="J9" s="34"/>
      <c r="K9" s="34"/>
      <c r="L9" s="34"/>
      <c r="M9" s="15"/>
    </row>
    <row r="10" spans="1:20" x14ac:dyDescent="0.25">
      <c r="A10" s="5"/>
      <c r="B10" s="5"/>
      <c r="C10" s="5"/>
      <c r="D10" s="5"/>
      <c r="E10" s="5"/>
      <c r="F10" s="5"/>
      <c r="G10" s="5"/>
      <c r="H10" s="44"/>
      <c r="I10" s="31"/>
      <c r="J10" s="31"/>
      <c r="K10" s="31"/>
      <c r="L10" s="31"/>
      <c r="M10" s="15"/>
    </row>
    <row r="11" spans="1:20" x14ac:dyDescent="0.25">
      <c r="A11" s="5"/>
      <c r="B11" s="5"/>
      <c r="C11" s="5"/>
      <c r="D11" s="5"/>
      <c r="E11" s="5"/>
      <c r="F11" s="5"/>
      <c r="G11" s="5"/>
      <c r="H11" s="44"/>
      <c r="I11" s="31"/>
      <c r="J11" s="31"/>
      <c r="K11" s="31"/>
      <c r="L11" s="31"/>
      <c r="M11" s="15"/>
    </row>
    <row r="12" spans="1:20" x14ac:dyDescent="0.25">
      <c r="A12" s="5"/>
      <c r="B12" s="5"/>
      <c r="C12" s="5"/>
      <c r="D12" s="5"/>
      <c r="E12" s="5"/>
      <c r="F12" s="5"/>
      <c r="G12" s="5"/>
      <c r="H12" s="44"/>
      <c r="I12" s="31"/>
      <c r="J12" s="31"/>
      <c r="K12" s="31"/>
      <c r="L12" s="31"/>
      <c r="M12" s="15"/>
    </row>
  </sheetData>
  <sortState ref="A5:T8">
    <sortCondition descending="1" ref="S5:S8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56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6" workbookViewId="0">
      <selection activeCell="F16" sqref="F16"/>
    </sheetView>
  </sheetViews>
  <sheetFormatPr defaultRowHeight="15" x14ac:dyDescent="0.25"/>
  <cols>
    <col min="1" max="1" width="18.140625" style="3" bestFit="1" customWidth="1"/>
    <col min="2" max="2" width="11.140625" style="3" bestFit="1" customWidth="1"/>
    <col min="3" max="3" width="7" style="5" bestFit="1" customWidth="1"/>
    <col min="4" max="4" width="11.7109375" style="3" bestFit="1" customWidth="1"/>
    <col min="5" max="5" width="7.5703125" style="3" bestFit="1" customWidth="1"/>
    <col min="6" max="6" width="11.7109375" style="3" customWidth="1"/>
    <col min="7" max="7" width="7.5703125" style="3" bestFit="1" customWidth="1"/>
    <col min="8" max="8" width="6.5703125" style="44" bestFit="1" customWidth="1"/>
    <col min="9" max="9" width="11.5703125" style="31" bestFit="1" customWidth="1"/>
    <col min="10" max="10" width="7.5703125" style="31" bestFit="1" customWidth="1"/>
    <col min="11" max="11" width="11.5703125" style="31" bestFit="1" customWidth="1"/>
    <col min="12" max="12" width="7.5703125" style="31" bestFit="1" customWidth="1"/>
    <col min="13" max="13" width="6.5703125" style="15" bestFit="1" customWidth="1"/>
    <col min="14" max="14" width="11.5703125" style="3" bestFit="1" customWidth="1"/>
    <col min="15" max="15" width="7.5703125" style="3" bestFit="1" customWidth="1"/>
    <col min="16" max="16" width="11.5703125" style="3" bestFit="1" customWidth="1"/>
    <col min="17" max="17" width="7.5703125" style="3" bestFit="1" customWidth="1"/>
    <col min="18" max="18" width="6.5703125" style="24" bestFit="1" customWidth="1"/>
    <col min="19" max="19" width="6.5703125" style="15" bestFit="1" customWidth="1"/>
    <col min="20" max="20" width="6.42578125" style="143" bestFit="1" customWidth="1"/>
    <col min="21" max="16384" width="9.140625" style="3"/>
  </cols>
  <sheetData>
    <row r="1" spans="1:20" ht="15.75" x14ac:dyDescent="0.25">
      <c r="A1" s="163" t="s">
        <v>155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6"/>
      <c r="N2" s="161" t="s">
        <v>386</v>
      </c>
      <c r="O2" s="161"/>
      <c r="P2" s="161"/>
      <c r="Q2" s="161"/>
      <c r="R2" s="28"/>
    </row>
    <row r="3" spans="1:20" x14ac:dyDescent="0.25">
      <c r="D3" s="162" t="s">
        <v>114</v>
      </c>
      <c r="E3" s="162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6" customFormat="1" x14ac:dyDescent="0.25">
      <c r="A4" s="6" t="s">
        <v>32</v>
      </c>
      <c r="B4" s="6" t="s">
        <v>33</v>
      </c>
      <c r="C4" s="6" t="s">
        <v>237</v>
      </c>
      <c r="D4" s="6" t="s">
        <v>35</v>
      </c>
      <c r="E4" s="6" t="s">
        <v>236</v>
      </c>
      <c r="F4" s="35" t="s">
        <v>35</v>
      </c>
      <c r="G4" s="35" t="s">
        <v>236</v>
      </c>
      <c r="H4" s="16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6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84" t="s">
        <v>140</v>
      </c>
      <c r="B5" s="84" t="s">
        <v>135</v>
      </c>
      <c r="C5" s="84" t="s">
        <v>238</v>
      </c>
      <c r="D5" s="84">
        <v>1</v>
      </c>
      <c r="E5" s="84">
        <v>6</v>
      </c>
      <c r="F5" s="85">
        <v>1</v>
      </c>
      <c r="G5" s="85">
        <v>6</v>
      </c>
      <c r="H5" s="86">
        <f>E5+G5</f>
        <v>12</v>
      </c>
      <c r="I5" s="87">
        <v>1</v>
      </c>
      <c r="J5" s="87">
        <v>6</v>
      </c>
      <c r="K5" s="85" t="s">
        <v>346</v>
      </c>
      <c r="L5" s="85"/>
      <c r="M5" s="86">
        <v>6</v>
      </c>
      <c r="N5" s="84">
        <v>4</v>
      </c>
      <c r="O5" s="84">
        <v>3</v>
      </c>
      <c r="P5" s="85">
        <v>1</v>
      </c>
      <c r="Q5" s="85">
        <v>6</v>
      </c>
      <c r="R5" s="95">
        <v>9</v>
      </c>
      <c r="S5" s="86">
        <f>12+6+9</f>
        <v>27</v>
      </c>
    </row>
    <row r="6" spans="1:20" x14ac:dyDescent="0.25">
      <c r="A6" s="84" t="s">
        <v>136</v>
      </c>
      <c r="B6" s="84" t="s">
        <v>131</v>
      </c>
      <c r="C6" s="84" t="s">
        <v>238</v>
      </c>
      <c r="D6" s="84">
        <v>3</v>
      </c>
      <c r="E6" s="84">
        <v>4</v>
      </c>
      <c r="F6" s="85">
        <v>5</v>
      </c>
      <c r="G6" s="85">
        <v>2</v>
      </c>
      <c r="H6" s="86">
        <f>E6+G6</f>
        <v>6</v>
      </c>
      <c r="I6" s="87" t="s">
        <v>346</v>
      </c>
      <c r="J6" s="87"/>
      <c r="K6" s="85">
        <v>3</v>
      </c>
      <c r="L6" s="85">
        <v>4</v>
      </c>
      <c r="M6" s="86">
        <v>4</v>
      </c>
      <c r="N6" s="84">
        <v>5</v>
      </c>
      <c r="O6" s="84">
        <v>2</v>
      </c>
      <c r="P6" s="85">
        <v>3</v>
      </c>
      <c r="Q6" s="85">
        <v>4</v>
      </c>
      <c r="R6" s="95">
        <v>6</v>
      </c>
      <c r="S6" s="86">
        <v>16</v>
      </c>
    </row>
    <row r="7" spans="1:20" x14ac:dyDescent="0.25">
      <c r="A7" s="84" t="s">
        <v>121</v>
      </c>
      <c r="B7" s="84" t="s">
        <v>122</v>
      </c>
      <c r="C7" s="84" t="s">
        <v>238</v>
      </c>
      <c r="D7" s="84">
        <v>2</v>
      </c>
      <c r="E7" s="84">
        <v>5</v>
      </c>
      <c r="F7" s="85">
        <v>4</v>
      </c>
      <c r="G7" s="85">
        <v>3</v>
      </c>
      <c r="H7" s="86">
        <f>E7+G7</f>
        <v>8</v>
      </c>
      <c r="I7" s="87"/>
      <c r="J7" s="87"/>
      <c r="K7" s="85"/>
      <c r="L7" s="85"/>
      <c r="M7" s="86"/>
      <c r="N7" s="84">
        <v>1</v>
      </c>
      <c r="O7" s="84">
        <v>6</v>
      </c>
      <c r="P7" s="85" t="s">
        <v>346</v>
      </c>
      <c r="Q7" s="85"/>
      <c r="R7" s="95">
        <v>6</v>
      </c>
      <c r="S7" s="86">
        <v>14</v>
      </c>
    </row>
    <row r="8" spans="1:20" x14ac:dyDescent="0.25">
      <c r="A8" s="84" t="s">
        <v>344</v>
      </c>
      <c r="B8" s="84" t="s">
        <v>345</v>
      </c>
      <c r="C8" s="84" t="s">
        <v>238</v>
      </c>
      <c r="D8" s="84"/>
      <c r="E8" s="84"/>
      <c r="F8" s="84"/>
      <c r="G8" s="84"/>
      <c r="H8" s="84"/>
      <c r="I8" s="87" t="s">
        <v>346</v>
      </c>
      <c r="J8" s="87"/>
      <c r="K8" s="85">
        <v>1</v>
      </c>
      <c r="L8" s="85">
        <v>6</v>
      </c>
      <c r="M8" s="86">
        <v>6</v>
      </c>
      <c r="N8" s="84" t="s">
        <v>346</v>
      </c>
      <c r="O8" s="84"/>
      <c r="P8" s="85">
        <v>2</v>
      </c>
      <c r="Q8" s="85">
        <v>5</v>
      </c>
      <c r="R8" s="95">
        <v>5</v>
      </c>
      <c r="S8" s="86">
        <v>11</v>
      </c>
    </row>
    <row r="9" spans="1:20" x14ac:dyDescent="0.25">
      <c r="A9" s="3" t="s">
        <v>342</v>
      </c>
      <c r="B9" s="3" t="s">
        <v>343</v>
      </c>
      <c r="C9" s="5" t="s">
        <v>238</v>
      </c>
      <c r="F9" s="62"/>
      <c r="G9" s="62"/>
      <c r="H9" s="62"/>
      <c r="I9" s="62">
        <v>3</v>
      </c>
      <c r="J9" s="62">
        <v>4</v>
      </c>
      <c r="K9" s="132"/>
      <c r="L9" s="132"/>
      <c r="M9" s="15">
        <v>4</v>
      </c>
      <c r="N9" s="3">
        <v>2</v>
      </c>
      <c r="O9" s="3">
        <v>5</v>
      </c>
      <c r="P9" s="132"/>
      <c r="Q9" s="132"/>
      <c r="R9" s="24">
        <v>5</v>
      </c>
      <c r="S9" s="15">
        <v>9</v>
      </c>
    </row>
    <row r="10" spans="1:20" x14ac:dyDescent="0.25">
      <c r="A10" s="84" t="s">
        <v>129</v>
      </c>
      <c r="B10" s="84" t="s">
        <v>130</v>
      </c>
      <c r="C10" s="84" t="s">
        <v>238</v>
      </c>
      <c r="D10" s="84">
        <v>5</v>
      </c>
      <c r="E10" s="84">
        <v>2</v>
      </c>
      <c r="F10" s="85">
        <v>2</v>
      </c>
      <c r="G10" s="85">
        <v>5</v>
      </c>
      <c r="H10" s="86">
        <f>E10+G10</f>
        <v>7</v>
      </c>
      <c r="I10" s="87"/>
      <c r="J10" s="87"/>
      <c r="K10" s="85"/>
      <c r="L10" s="85"/>
      <c r="M10" s="86"/>
      <c r="N10" s="84"/>
      <c r="O10" s="84"/>
      <c r="P10" s="85"/>
      <c r="Q10" s="85"/>
      <c r="R10" s="95"/>
      <c r="S10" s="86">
        <v>7</v>
      </c>
    </row>
    <row r="11" spans="1:20" x14ac:dyDescent="0.25">
      <c r="A11" s="3" t="s">
        <v>5</v>
      </c>
      <c r="B11" s="3" t="s">
        <v>242</v>
      </c>
      <c r="C11" s="5" t="s">
        <v>238</v>
      </c>
      <c r="F11" s="62"/>
      <c r="G11" s="62"/>
      <c r="H11" s="62"/>
      <c r="I11" s="50">
        <v>2</v>
      </c>
      <c r="J11" s="50">
        <v>5</v>
      </c>
      <c r="K11" s="132">
        <v>5</v>
      </c>
      <c r="L11" s="132">
        <v>2</v>
      </c>
      <c r="M11" s="15">
        <v>7</v>
      </c>
      <c r="P11" s="82"/>
      <c r="Q11" s="82"/>
      <c r="S11" s="15">
        <v>7</v>
      </c>
    </row>
    <row r="12" spans="1:20" x14ac:dyDescent="0.25">
      <c r="A12" s="84" t="s">
        <v>132</v>
      </c>
      <c r="B12" s="84" t="s">
        <v>133</v>
      </c>
      <c r="C12" s="84" t="s">
        <v>238</v>
      </c>
      <c r="D12" s="84"/>
      <c r="E12" s="84"/>
      <c r="F12" s="84"/>
      <c r="G12" s="84"/>
      <c r="H12" s="84"/>
      <c r="I12" s="84"/>
      <c r="J12" s="84"/>
      <c r="K12" s="84"/>
      <c r="L12" s="84"/>
      <c r="M12" s="86"/>
      <c r="N12" s="84">
        <v>3</v>
      </c>
      <c r="O12" s="84">
        <v>4</v>
      </c>
      <c r="P12" s="85">
        <v>4</v>
      </c>
      <c r="Q12" s="85">
        <v>3</v>
      </c>
      <c r="R12" s="95">
        <v>7</v>
      </c>
      <c r="S12" s="86">
        <v>7</v>
      </c>
    </row>
    <row r="13" spans="1:20" x14ac:dyDescent="0.25">
      <c r="A13" s="84" t="s">
        <v>136</v>
      </c>
      <c r="B13" s="84" t="s">
        <v>130</v>
      </c>
      <c r="C13" s="84" t="s">
        <v>238</v>
      </c>
      <c r="D13" s="84"/>
      <c r="E13" s="84"/>
      <c r="F13" s="84"/>
      <c r="G13" s="84"/>
      <c r="H13" s="86"/>
      <c r="I13" s="87">
        <v>4</v>
      </c>
      <c r="J13" s="87">
        <v>3</v>
      </c>
      <c r="K13" s="85">
        <v>4</v>
      </c>
      <c r="L13" s="85">
        <v>3</v>
      </c>
      <c r="M13" s="86">
        <v>6</v>
      </c>
      <c r="N13" s="84" t="s">
        <v>346</v>
      </c>
      <c r="O13" s="84"/>
      <c r="P13" s="85" t="s">
        <v>346</v>
      </c>
      <c r="Q13" s="85"/>
      <c r="R13" s="95"/>
      <c r="S13" s="86">
        <v>6</v>
      </c>
    </row>
    <row r="14" spans="1:20" x14ac:dyDescent="0.25">
      <c r="A14" s="3" t="s">
        <v>123</v>
      </c>
      <c r="B14" s="3" t="s">
        <v>124</v>
      </c>
      <c r="C14" s="5" t="s">
        <v>238</v>
      </c>
      <c r="F14" s="132">
        <v>3</v>
      </c>
      <c r="G14" s="132">
        <v>4</v>
      </c>
      <c r="H14" s="15">
        <f>E14+G14</f>
        <v>4</v>
      </c>
      <c r="I14" s="50"/>
      <c r="J14" s="50"/>
      <c r="K14" s="82"/>
      <c r="L14" s="82"/>
      <c r="P14" s="82"/>
      <c r="Q14" s="82"/>
      <c r="S14" s="15">
        <v>4</v>
      </c>
    </row>
    <row r="15" spans="1:20" x14ac:dyDescent="0.25">
      <c r="A15" s="133" t="s">
        <v>139</v>
      </c>
      <c r="B15" s="133" t="s">
        <v>126</v>
      </c>
      <c r="C15" s="133" t="s">
        <v>238</v>
      </c>
      <c r="D15" s="133">
        <v>4</v>
      </c>
      <c r="E15" s="133">
        <v>3</v>
      </c>
      <c r="F15" s="132"/>
      <c r="G15" s="132"/>
      <c r="H15" s="15">
        <f>E15+G15</f>
        <v>3</v>
      </c>
      <c r="I15" s="50"/>
      <c r="J15" s="50"/>
      <c r="K15" s="132"/>
      <c r="L15" s="132"/>
      <c r="N15" s="133"/>
      <c r="O15" s="133"/>
      <c r="P15" s="132"/>
      <c r="Q15" s="132"/>
      <c r="S15" s="15">
        <v>3</v>
      </c>
    </row>
    <row r="16" spans="1:20" x14ac:dyDescent="0.25">
      <c r="A16" s="3" t="s">
        <v>88</v>
      </c>
      <c r="B16" s="3" t="s">
        <v>338</v>
      </c>
      <c r="C16" s="5" t="s">
        <v>238</v>
      </c>
      <c r="F16" s="133"/>
      <c r="G16" s="133"/>
      <c r="H16" s="133"/>
      <c r="I16" s="50" t="s">
        <v>346</v>
      </c>
      <c r="J16" s="50"/>
      <c r="K16" s="59">
        <v>5</v>
      </c>
      <c r="L16" s="59">
        <v>2</v>
      </c>
      <c r="M16" s="15">
        <v>2</v>
      </c>
      <c r="P16" s="82"/>
      <c r="Q16" s="82"/>
      <c r="S16" s="15">
        <v>2</v>
      </c>
    </row>
    <row r="17" spans="1:19" x14ac:dyDescent="0.25">
      <c r="A17" s="3" t="s">
        <v>519</v>
      </c>
      <c r="B17" s="3" t="s">
        <v>520</v>
      </c>
      <c r="C17" s="5" t="s">
        <v>238</v>
      </c>
      <c r="F17" s="133"/>
      <c r="G17" s="133"/>
      <c r="H17" s="133"/>
      <c r="I17" s="133"/>
      <c r="J17" s="133"/>
      <c r="K17" s="133"/>
      <c r="L17" s="133"/>
      <c r="P17" s="133" t="s">
        <v>346</v>
      </c>
      <c r="Q17" s="133"/>
      <c r="S17" s="15">
        <v>0</v>
      </c>
    </row>
    <row r="18" spans="1:19" x14ac:dyDescent="0.25">
      <c r="A18" s="133" t="s">
        <v>507</v>
      </c>
      <c r="B18" s="133" t="s">
        <v>337</v>
      </c>
      <c r="C18" s="133" t="s">
        <v>238</v>
      </c>
      <c r="D18" s="133"/>
      <c r="E18" s="133"/>
      <c r="F18" s="133"/>
      <c r="G18" s="133"/>
      <c r="H18" s="133"/>
      <c r="I18" s="133"/>
      <c r="J18" s="133"/>
      <c r="K18" s="133"/>
      <c r="L18" s="133"/>
      <c r="N18" s="133" t="s">
        <v>346</v>
      </c>
      <c r="O18" s="133"/>
      <c r="P18" s="132"/>
      <c r="Q18" s="132"/>
      <c r="S18" s="15">
        <v>0</v>
      </c>
    </row>
    <row r="19" spans="1:19" x14ac:dyDescent="0.25">
      <c r="A19" s="133" t="s">
        <v>505</v>
      </c>
      <c r="B19" s="133" t="s">
        <v>173</v>
      </c>
      <c r="C19" s="133" t="s">
        <v>238</v>
      </c>
      <c r="D19" s="133"/>
      <c r="E19" s="133"/>
      <c r="F19" s="133"/>
      <c r="G19" s="133"/>
      <c r="H19" s="133"/>
      <c r="I19" s="133"/>
      <c r="J19" s="133"/>
      <c r="K19" s="133"/>
      <c r="L19" s="133"/>
      <c r="N19" s="133" t="s">
        <v>346</v>
      </c>
      <c r="O19" s="133"/>
      <c r="P19" s="132" t="s">
        <v>346</v>
      </c>
      <c r="Q19" s="132"/>
      <c r="S19" s="15">
        <v>0</v>
      </c>
    </row>
    <row r="20" spans="1:19" x14ac:dyDescent="0.25">
      <c r="A20" s="133" t="s">
        <v>17</v>
      </c>
      <c r="B20" s="133" t="s">
        <v>18</v>
      </c>
      <c r="C20" s="133" t="s">
        <v>238</v>
      </c>
      <c r="D20" s="133"/>
      <c r="E20" s="133"/>
      <c r="F20" s="132"/>
      <c r="G20" s="132"/>
      <c r="H20" s="15">
        <f>E20+G20</f>
        <v>0</v>
      </c>
      <c r="I20" s="50"/>
      <c r="J20" s="50"/>
      <c r="K20" s="132"/>
      <c r="L20" s="132"/>
      <c r="N20" s="133"/>
      <c r="O20" s="133"/>
      <c r="P20" s="132"/>
      <c r="Q20" s="132"/>
      <c r="S20" s="15">
        <v>0</v>
      </c>
    </row>
    <row r="21" spans="1:19" x14ac:dyDescent="0.25">
      <c r="A21" s="133" t="s">
        <v>120</v>
      </c>
      <c r="B21" s="133" t="s">
        <v>31</v>
      </c>
      <c r="C21" s="133" t="s">
        <v>238</v>
      </c>
      <c r="D21" s="133"/>
      <c r="E21" s="133"/>
      <c r="F21" s="132"/>
      <c r="G21" s="132"/>
      <c r="H21" s="15">
        <f>E21+G21</f>
        <v>0</v>
      </c>
      <c r="I21" s="50"/>
      <c r="J21" s="50"/>
      <c r="K21" s="132"/>
      <c r="L21" s="132"/>
      <c r="N21" s="133" t="s">
        <v>346</v>
      </c>
      <c r="O21" s="133"/>
      <c r="P21" s="132"/>
      <c r="Q21" s="132"/>
      <c r="S21" s="15">
        <v>0</v>
      </c>
    </row>
    <row r="22" spans="1:19" x14ac:dyDescent="0.25">
      <c r="A22" s="3" t="s">
        <v>540</v>
      </c>
      <c r="B22" s="3" t="s">
        <v>501</v>
      </c>
      <c r="C22" s="5" t="s">
        <v>239</v>
      </c>
      <c r="F22" s="80"/>
      <c r="G22" s="80"/>
      <c r="H22" s="80"/>
      <c r="I22" s="80"/>
      <c r="J22" s="80"/>
      <c r="K22" s="133"/>
      <c r="L22" s="80"/>
      <c r="N22" s="3" t="s">
        <v>346</v>
      </c>
      <c r="P22" s="82" t="s">
        <v>346</v>
      </c>
      <c r="Q22" s="82"/>
    </row>
    <row r="23" spans="1:19" x14ac:dyDescent="0.25">
      <c r="A23" s="133" t="s">
        <v>56</v>
      </c>
      <c r="B23" s="133" t="s">
        <v>130</v>
      </c>
      <c r="C23" s="133" t="s">
        <v>239</v>
      </c>
      <c r="D23" s="133"/>
      <c r="E23" s="133"/>
      <c r="F23" s="133"/>
      <c r="G23" s="133"/>
      <c r="H23" s="133"/>
      <c r="I23" s="133"/>
      <c r="J23" s="133"/>
      <c r="K23" s="132" t="s">
        <v>346</v>
      </c>
      <c r="L23" s="133"/>
      <c r="N23" s="133"/>
      <c r="O23" s="133"/>
      <c r="P23" s="132"/>
      <c r="Q23" s="132"/>
      <c r="S23" s="94"/>
    </row>
    <row r="24" spans="1:19" x14ac:dyDescent="0.25">
      <c r="A24" s="3" t="s">
        <v>533</v>
      </c>
      <c r="B24" s="3" t="s">
        <v>534</v>
      </c>
      <c r="C24" s="5" t="s">
        <v>239</v>
      </c>
      <c r="F24" s="133"/>
      <c r="G24" s="133"/>
      <c r="H24" s="133"/>
      <c r="I24" s="133"/>
      <c r="J24" s="133"/>
      <c r="K24" s="133"/>
      <c r="L24" s="133"/>
      <c r="P24" s="82" t="s">
        <v>346</v>
      </c>
      <c r="Q24" s="133"/>
    </row>
    <row r="25" spans="1:19" x14ac:dyDescent="0.25">
      <c r="A25" s="3" t="s">
        <v>502</v>
      </c>
      <c r="B25" s="3" t="s">
        <v>506</v>
      </c>
      <c r="C25" s="5" t="s">
        <v>239</v>
      </c>
      <c r="I25" s="80"/>
      <c r="J25" s="80"/>
      <c r="K25" s="80"/>
      <c r="L25" s="80"/>
      <c r="N25" s="3" t="s">
        <v>346</v>
      </c>
      <c r="P25" s="82">
        <v>5</v>
      </c>
      <c r="Q25" s="82"/>
    </row>
    <row r="26" spans="1:19" x14ac:dyDescent="0.25">
      <c r="A26" s="133" t="s">
        <v>335</v>
      </c>
      <c r="B26" s="133" t="s">
        <v>337</v>
      </c>
      <c r="C26" s="133" t="s">
        <v>239</v>
      </c>
      <c r="D26" s="133"/>
      <c r="E26" s="133"/>
      <c r="F26" s="133"/>
      <c r="G26" s="133"/>
      <c r="H26" s="133"/>
      <c r="I26" s="133" t="s">
        <v>346</v>
      </c>
      <c r="J26" s="133"/>
      <c r="K26" s="132"/>
      <c r="L26" s="132"/>
      <c r="N26" s="133"/>
      <c r="O26" s="133"/>
      <c r="P26" s="132"/>
      <c r="Q26" s="132"/>
    </row>
    <row r="27" spans="1:19" x14ac:dyDescent="0.25">
      <c r="A27" s="3" t="s">
        <v>494</v>
      </c>
      <c r="B27" s="3" t="s">
        <v>495</v>
      </c>
      <c r="C27" s="5" t="s">
        <v>239</v>
      </c>
      <c r="K27" s="133"/>
      <c r="L27" s="133"/>
      <c r="N27" s="3" t="s">
        <v>346</v>
      </c>
      <c r="P27" s="82"/>
      <c r="Q27" s="82"/>
    </row>
    <row r="28" spans="1:19" x14ac:dyDescent="0.25">
      <c r="A28" s="3" t="s">
        <v>347</v>
      </c>
      <c r="B28" s="3" t="s">
        <v>348</v>
      </c>
      <c r="C28" s="5" t="s">
        <v>239</v>
      </c>
      <c r="F28" s="80"/>
      <c r="G28" s="80"/>
      <c r="H28" s="80"/>
      <c r="I28" s="80">
        <v>5</v>
      </c>
      <c r="J28" s="80">
        <v>2</v>
      </c>
      <c r="K28" s="132"/>
      <c r="L28" s="132"/>
      <c r="N28" s="3" t="s">
        <v>346</v>
      </c>
      <c r="P28" s="82"/>
      <c r="Q28" s="82"/>
    </row>
    <row r="29" spans="1:19" x14ac:dyDescent="0.25">
      <c r="A29" s="3" t="s">
        <v>378</v>
      </c>
      <c r="B29" s="3" t="s">
        <v>379</v>
      </c>
      <c r="C29" s="5" t="s">
        <v>239</v>
      </c>
      <c r="F29" s="80"/>
      <c r="G29" s="80"/>
      <c r="H29" s="80"/>
      <c r="I29" s="80"/>
      <c r="J29" s="80"/>
      <c r="K29" s="132">
        <v>2</v>
      </c>
      <c r="L29" s="80"/>
      <c r="P29" s="82"/>
      <c r="Q29" s="82"/>
    </row>
    <row r="30" spans="1:19" x14ac:dyDescent="0.25">
      <c r="A30" s="133" t="s">
        <v>508</v>
      </c>
      <c r="B30" s="133" t="s">
        <v>509</v>
      </c>
      <c r="C30" s="133" t="s">
        <v>239</v>
      </c>
      <c r="D30" s="133"/>
      <c r="E30" s="133"/>
      <c r="F30" s="133"/>
      <c r="G30" s="133"/>
      <c r="H30" s="133"/>
      <c r="I30" s="133"/>
      <c r="J30" s="133"/>
      <c r="K30" s="133"/>
      <c r="L30" s="133"/>
      <c r="N30" s="133" t="s">
        <v>346</v>
      </c>
      <c r="O30" s="133"/>
      <c r="P30" s="132"/>
      <c r="Q30" s="132"/>
    </row>
    <row r="31" spans="1:19" x14ac:dyDescent="0.25">
      <c r="A31" s="133" t="s">
        <v>23</v>
      </c>
      <c r="B31" s="133" t="s">
        <v>421</v>
      </c>
      <c r="C31" s="133" t="s">
        <v>239</v>
      </c>
      <c r="D31" s="133"/>
      <c r="E31" s="133"/>
      <c r="F31" s="133"/>
      <c r="G31" s="133"/>
      <c r="H31" s="133"/>
      <c r="I31" s="133"/>
      <c r="J31" s="133"/>
      <c r="K31" s="133"/>
      <c r="L31" s="133"/>
      <c r="N31" s="133" t="s">
        <v>346</v>
      </c>
      <c r="O31" s="133"/>
      <c r="P31" s="132" t="s">
        <v>346</v>
      </c>
      <c r="Q31" s="132"/>
    </row>
  </sheetData>
  <sortState ref="A5:T31">
    <sortCondition descending="1" ref="S5:S31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55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workbookViewId="0">
      <selection activeCell="F15" sqref="F15"/>
    </sheetView>
  </sheetViews>
  <sheetFormatPr defaultRowHeight="15" x14ac:dyDescent="0.25"/>
  <cols>
    <col min="1" max="1" width="11.7109375" style="9" bestFit="1" customWidth="1"/>
    <col min="2" max="2" width="11.140625" style="9" bestFit="1" customWidth="1"/>
    <col min="3" max="3" width="7" style="9" bestFit="1" customWidth="1"/>
    <col min="4" max="4" width="11.7109375" style="9" customWidth="1"/>
    <col min="5" max="5" width="7.5703125" style="9" bestFit="1" customWidth="1"/>
    <col min="6" max="6" width="11.7109375" style="9" customWidth="1"/>
    <col min="7" max="7" width="7.5703125" style="9" bestFit="1" customWidth="1"/>
    <col min="8" max="8" width="6.5703125" style="9" bestFit="1" customWidth="1"/>
    <col min="9" max="9" width="11.5703125" style="9" bestFit="1" customWidth="1"/>
    <col min="10" max="10" width="7.5703125" style="9" bestFit="1" customWidth="1"/>
    <col min="11" max="11" width="11.5703125" style="9" bestFit="1" customWidth="1"/>
    <col min="12" max="12" width="7.5703125" style="9" bestFit="1" customWidth="1"/>
    <col min="13" max="13" width="6.5703125" style="19" customWidth="1"/>
    <col min="14" max="14" width="11.5703125" style="9" bestFit="1" customWidth="1"/>
    <col min="15" max="15" width="7.5703125" style="9" bestFit="1" customWidth="1"/>
    <col min="16" max="16" width="11.5703125" style="9" bestFit="1" customWidth="1"/>
    <col min="17" max="17" width="7.5703125" style="9" bestFit="1" customWidth="1"/>
    <col min="18" max="18" width="6.5703125" style="100" bestFit="1" customWidth="1"/>
    <col min="19" max="19" width="6.5703125" style="15" bestFit="1" customWidth="1"/>
    <col min="20" max="20" width="6.42578125" style="143" bestFit="1" customWidth="1"/>
    <col min="21" max="16384" width="9.140625" style="9"/>
  </cols>
  <sheetData>
    <row r="1" spans="1:20" ht="15.75" x14ac:dyDescent="0.25">
      <c r="A1" s="166" t="s">
        <v>156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20" x14ac:dyDescent="0.25">
      <c r="D2" s="162" t="s">
        <v>74</v>
      </c>
      <c r="E2" s="162"/>
      <c r="F2" s="162"/>
      <c r="G2" s="162"/>
      <c r="H2" s="68"/>
      <c r="I2" s="161" t="s">
        <v>218</v>
      </c>
      <c r="J2" s="161"/>
      <c r="K2" s="161"/>
      <c r="L2" s="161"/>
      <c r="M2" s="18"/>
      <c r="N2" s="161" t="s">
        <v>386</v>
      </c>
      <c r="O2" s="161"/>
      <c r="P2" s="161"/>
      <c r="Q2" s="161"/>
      <c r="R2" s="28"/>
    </row>
    <row r="3" spans="1:20" x14ac:dyDescent="0.25">
      <c r="D3" s="165" t="s">
        <v>114</v>
      </c>
      <c r="E3" s="165"/>
      <c r="F3" s="160" t="s">
        <v>235</v>
      </c>
      <c r="G3" s="160"/>
      <c r="H3" s="46"/>
      <c r="I3" s="162" t="s">
        <v>255</v>
      </c>
      <c r="J3" s="162"/>
      <c r="K3" s="160" t="s">
        <v>256</v>
      </c>
      <c r="L3" s="160"/>
      <c r="N3" s="162" t="s">
        <v>389</v>
      </c>
      <c r="O3" s="162"/>
      <c r="P3" s="160" t="s">
        <v>390</v>
      </c>
      <c r="Q3" s="160"/>
      <c r="R3" s="15"/>
      <c r="S3" s="15" t="s">
        <v>253</v>
      </c>
    </row>
    <row r="4" spans="1:20" s="10" customFormat="1" x14ac:dyDescent="0.25">
      <c r="A4" s="10" t="s">
        <v>32</v>
      </c>
      <c r="B4" s="10" t="s">
        <v>33</v>
      </c>
      <c r="C4" s="10" t="s">
        <v>237</v>
      </c>
      <c r="D4" s="10" t="s">
        <v>35</v>
      </c>
      <c r="E4" s="10" t="s">
        <v>236</v>
      </c>
      <c r="F4" s="35" t="s">
        <v>35</v>
      </c>
      <c r="G4" s="35" t="s">
        <v>236</v>
      </c>
      <c r="H4" s="18" t="s">
        <v>240</v>
      </c>
      <c r="I4" s="2" t="s">
        <v>35</v>
      </c>
      <c r="J4" s="2" t="s">
        <v>236</v>
      </c>
      <c r="K4" s="33" t="s">
        <v>35</v>
      </c>
      <c r="L4" s="33" t="s">
        <v>236</v>
      </c>
      <c r="M4" s="18" t="s">
        <v>240</v>
      </c>
      <c r="N4" s="2" t="s">
        <v>35</v>
      </c>
      <c r="O4" s="2" t="s">
        <v>236</v>
      </c>
      <c r="P4" s="33" t="s">
        <v>35</v>
      </c>
      <c r="Q4" s="33" t="s">
        <v>236</v>
      </c>
      <c r="R4" s="16" t="s">
        <v>240</v>
      </c>
      <c r="S4" s="16" t="s">
        <v>240</v>
      </c>
      <c r="T4" s="144" t="s">
        <v>553</v>
      </c>
    </row>
    <row r="5" spans="1:20" x14ac:dyDescent="0.25">
      <c r="A5" s="101" t="s">
        <v>349</v>
      </c>
      <c r="B5" s="101" t="s">
        <v>350</v>
      </c>
      <c r="C5" s="101" t="s">
        <v>238</v>
      </c>
      <c r="D5" s="101"/>
      <c r="E5" s="101"/>
      <c r="F5" s="102"/>
      <c r="G5" s="102"/>
      <c r="H5" s="102"/>
      <c r="I5" s="104">
        <v>2</v>
      </c>
      <c r="J5" s="104">
        <v>5</v>
      </c>
      <c r="K5" s="102">
        <v>4</v>
      </c>
      <c r="L5" s="102">
        <v>3</v>
      </c>
      <c r="M5" s="103">
        <v>8</v>
      </c>
      <c r="N5" s="101">
        <v>5</v>
      </c>
      <c r="O5" s="101">
        <v>2</v>
      </c>
      <c r="P5" s="102">
        <v>1</v>
      </c>
      <c r="Q5" s="102">
        <v>6</v>
      </c>
      <c r="R5" s="105">
        <v>8</v>
      </c>
      <c r="S5" s="86">
        <v>16</v>
      </c>
    </row>
    <row r="6" spans="1:20" x14ac:dyDescent="0.25">
      <c r="A6" s="101" t="s">
        <v>7</v>
      </c>
      <c r="B6" s="101" t="s">
        <v>8</v>
      </c>
      <c r="C6" s="101" t="s">
        <v>238</v>
      </c>
      <c r="D6" s="101">
        <v>1</v>
      </c>
      <c r="E6" s="101">
        <v>6</v>
      </c>
      <c r="F6" s="102">
        <v>1</v>
      </c>
      <c r="G6" s="102">
        <v>6</v>
      </c>
      <c r="H6" s="103">
        <f>E6+G6</f>
        <v>12</v>
      </c>
      <c r="I6" s="104"/>
      <c r="J6" s="104"/>
      <c r="K6" s="102"/>
      <c r="L6" s="102"/>
      <c r="M6" s="103"/>
      <c r="N6" s="101" t="s">
        <v>346</v>
      </c>
      <c r="O6" s="101"/>
      <c r="P6" s="102" t="s">
        <v>346</v>
      </c>
      <c r="Q6" s="102"/>
      <c r="R6" s="105"/>
      <c r="S6" s="86">
        <v>12</v>
      </c>
    </row>
    <row r="7" spans="1:20" x14ac:dyDescent="0.25">
      <c r="A7" s="101" t="s">
        <v>12</v>
      </c>
      <c r="B7" s="101" t="s">
        <v>106</v>
      </c>
      <c r="C7" s="101" t="s">
        <v>238</v>
      </c>
      <c r="D7" s="101"/>
      <c r="E7" s="101"/>
      <c r="F7" s="102"/>
      <c r="G7" s="102"/>
      <c r="H7" s="102"/>
      <c r="I7" s="104">
        <v>1</v>
      </c>
      <c r="J7" s="104">
        <v>6</v>
      </c>
      <c r="K7" s="102">
        <v>5</v>
      </c>
      <c r="L7" s="102">
        <v>2</v>
      </c>
      <c r="M7" s="103">
        <v>8</v>
      </c>
      <c r="N7" s="101" t="s">
        <v>346</v>
      </c>
      <c r="O7" s="101"/>
      <c r="P7" s="102">
        <v>4</v>
      </c>
      <c r="Q7" s="102">
        <v>3</v>
      </c>
      <c r="R7" s="105">
        <v>3</v>
      </c>
      <c r="S7" s="86">
        <v>11</v>
      </c>
    </row>
    <row r="8" spans="1:20" x14ac:dyDescent="0.25">
      <c r="A8" s="101" t="s">
        <v>344</v>
      </c>
      <c r="B8" s="101" t="s">
        <v>345</v>
      </c>
      <c r="C8" s="101" t="s">
        <v>238</v>
      </c>
      <c r="D8" s="101"/>
      <c r="E8" s="101"/>
      <c r="F8" s="101"/>
      <c r="G8" s="101"/>
      <c r="H8" s="101"/>
      <c r="I8" s="101"/>
      <c r="J8" s="101"/>
      <c r="K8" s="101"/>
      <c r="L8" s="101"/>
      <c r="M8" s="103"/>
      <c r="N8" s="101">
        <v>3</v>
      </c>
      <c r="O8" s="101">
        <v>4</v>
      </c>
      <c r="P8" s="102">
        <v>2</v>
      </c>
      <c r="Q8" s="102">
        <v>5</v>
      </c>
      <c r="R8" s="105">
        <v>9</v>
      </c>
      <c r="S8" s="86">
        <v>9</v>
      </c>
    </row>
    <row r="9" spans="1:20" x14ac:dyDescent="0.25">
      <c r="A9" s="101" t="s">
        <v>141</v>
      </c>
      <c r="B9" s="101" t="s">
        <v>142</v>
      </c>
      <c r="C9" s="101" t="s">
        <v>238</v>
      </c>
      <c r="D9" s="101"/>
      <c r="E9" s="101"/>
      <c r="F9" s="102"/>
      <c r="G9" s="102"/>
      <c r="H9" s="102"/>
      <c r="I9" s="104"/>
      <c r="J9" s="104"/>
      <c r="K9" s="102">
        <v>1</v>
      </c>
      <c r="L9" s="102">
        <v>6</v>
      </c>
      <c r="M9" s="103">
        <v>6</v>
      </c>
      <c r="N9" s="101" t="s">
        <v>346</v>
      </c>
      <c r="O9" s="101"/>
      <c r="P9" s="102">
        <v>5</v>
      </c>
      <c r="Q9" s="102">
        <v>2</v>
      </c>
      <c r="R9" s="105">
        <v>2</v>
      </c>
      <c r="S9" s="86">
        <v>8</v>
      </c>
    </row>
    <row r="10" spans="1:20" x14ac:dyDescent="0.25">
      <c r="A10" s="101" t="s">
        <v>180</v>
      </c>
      <c r="B10" s="101" t="s">
        <v>181</v>
      </c>
      <c r="C10" s="101" t="s">
        <v>238</v>
      </c>
      <c r="D10" s="101"/>
      <c r="E10" s="101"/>
      <c r="F10" s="102">
        <v>2</v>
      </c>
      <c r="G10" s="102">
        <v>5</v>
      </c>
      <c r="H10" s="103">
        <f>E10+G10</f>
        <v>5</v>
      </c>
      <c r="I10" s="104">
        <v>4</v>
      </c>
      <c r="J10" s="104">
        <v>3</v>
      </c>
      <c r="K10" s="102" t="s">
        <v>346</v>
      </c>
      <c r="L10" s="102"/>
      <c r="M10" s="103">
        <v>3</v>
      </c>
      <c r="N10" s="101" t="s">
        <v>346</v>
      </c>
      <c r="O10" s="101"/>
      <c r="P10" s="102" t="s">
        <v>346</v>
      </c>
      <c r="Q10" s="102"/>
      <c r="R10" s="105"/>
      <c r="S10" s="86">
        <v>8</v>
      </c>
    </row>
    <row r="11" spans="1:20" x14ac:dyDescent="0.25">
      <c r="A11" s="101" t="s">
        <v>27</v>
      </c>
      <c r="B11" s="101" t="s">
        <v>28</v>
      </c>
      <c r="C11" s="101" t="s">
        <v>238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3"/>
      <c r="N11" s="101">
        <v>4</v>
      </c>
      <c r="O11" s="101">
        <v>3</v>
      </c>
      <c r="P11" s="102">
        <v>3</v>
      </c>
      <c r="Q11" s="102">
        <v>4</v>
      </c>
      <c r="R11" s="105">
        <v>7</v>
      </c>
      <c r="S11" s="86">
        <v>7</v>
      </c>
    </row>
    <row r="12" spans="1:20" x14ac:dyDescent="0.25">
      <c r="A12" s="9" t="s">
        <v>510</v>
      </c>
      <c r="B12" s="9" t="s">
        <v>130</v>
      </c>
      <c r="C12" s="9" t="s">
        <v>238</v>
      </c>
      <c r="N12" s="9">
        <v>1</v>
      </c>
      <c r="O12" s="9">
        <v>6</v>
      </c>
      <c r="P12" s="36"/>
      <c r="Q12" s="36"/>
      <c r="R12" s="100">
        <v>6</v>
      </c>
      <c r="S12" s="15">
        <v>6</v>
      </c>
    </row>
    <row r="13" spans="1:20" x14ac:dyDescent="0.25">
      <c r="A13" s="9" t="s">
        <v>330</v>
      </c>
      <c r="B13" s="9" t="s">
        <v>331</v>
      </c>
      <c r="C13" s="9" t="s">
        <v>238</v>
      </c>
      <c r="F13" s="36"/>
      <c r="G13" s="36"/>
      <c r="H13" s="36"/>
      <c r="I13" s="61">
        <v>3</v>
      </c>
      <c r="J13" s="61">
        <v>4</v>
      </c>
      <c r="K13" s="36" t="s">
        <v>346</v>
      </c>
      <c r="L13" s="36"/>
      <c r="M13" s="19">
        <v>4</v>
      </c>
      <c r="N13" s="9" t="s">
        <v>346</v>
      </c>
      <c r="P13" s="36"/>
      <c r="Q13" s="36"/>
      <c r="S13" s="15">
        <v>4</v>
      </c>
    </row>
    <row r="14" spans="1:20" x14ac:dyDescent="0.25">
      <c r="A14" s="9" t="s">
        <v>10</v>
      </c>
      <c r="B14" s="9" t="s">
        <v>11</v>
      </c>
      <c r="C14" s="9" t="s">
        <v>238</v>
      </c>
      <c r="N14" s="9" t="s">
        <v>346</v>
      </c>
      <c r="P14" s="36"/>
      <c r="Q14" s="36"/>
      <c r="S14" s="15">
        <v>0</v>
      </c>
    </row>
    <row r="15" spans="1:20" x14ac:dyDescent="0.25">
      <c r="A15" s="9" t="s">
        <v>56</v>
      </c>
      <c r="B15" s="9" t="s">
        <v>130</v>
      </c>
      <c r="C15" s="9" t="s">
        <v>239</v>
      </c>
      <c r="F15" s="36"/>
      <c r="G15" s="36"/>
      <c r="H15" s="36"/>
      <c r="I15" s="36"/>
      <c r="J15" s="36"/>
      <c r="K15" s="36">
        <v>3</v>
      </c>
      <c r="L15" s="36"/>
      <c r="N15" s="9">
        <v>2</v>
      </c>
      <c r="O15" s="9">
        <v>5</v>
      </c>
      <c r="P15" s="36"/>
      <c r="Q15" s="36"/>
    </row>
    <row r="16" spans="1:20" x14ac:dyDescent="0.25">
      <c r="A16" s="9" t="s">
        <v>374</v>
      </c>
      <c r="B16" s="9" t="s">
        <v>130</v>
      </c>
      <c r="C16" s="9" t="s">
        <v>239</v>
      </c>
      <c r="F16" s="36"/>
      <c r="G16" s="36"/>
      <c r="H16" s="36"/>
      <c r="I16" s="36"/>
      <c r="J16" s="36"/>
      <c r="K16" s="36">
        <v>2</v>
      </c>
      <c r="L16" s="36"/>
      <c r="N16" s="9" t="s">
        <v>346</v>
      </c>
      <c r="P16" s="36"/>
      <c r="Q16" s="36"/>
      <c r="S16" s="94"/>
    </row>
    <row r="17" spans="1:17" x14ac:dyDescent="0.25">
      <c r="A17" s="9" t="s">
        <v>535</v>
      </c>
      <c r="B17" s="9" t="s">
        <v>534</v>
      </c>
      <c r="C17" s="9" t="s">
        <v>239</v>
      </c>
      <c r="P17" s="36" t="s">
        <v>346</v>
      </c>
      <c r="Q17" s="36"/>
    </row>
    <row r="18" spans="1:17" x14ac:dyDescent="0.25">
      <c r="A18" s="9" t="s">
        <v>511</v>
      </c>
      <c r="B18" s="9" t="s">
        <v>433</v>
      </c>
      <c r="N18" s="9" t="s">
        <v>346</v>
      </c>
      <c r="P18" s="36"/>
      <c r="Q18" s="36"/>
    </row>
    <row r="19" spans="1:17" x14ac:dyDescent="0.25">
      <c r="P19" s="36"/>
      <c r="Q19" s="36"/>
    </row>
  </sheetData>
  <sortState ref="A5:T17">
    <sortCondition descending="1" ref="S5:S17"/>
  </sortState>
  <mergeCells count="10">
    <mergeCell ref="D3:E3"/>
    <mergeCell ref="A1:O1"/>
    <mergeCell ref="F3:G3"/>
    <mergeCell ref="I3:J3"/>
    <mergeCell ref="K3:L3"/>
    <mergeCell ref="D2:G2"/>
    <mergeCell ref="I2:L2"/>
    <mergeCell ref="N2:Q2"/>
    <mergeCell ref="N3:O3"/>
    <mergeCell ref="P3:Q3"/>
  </mergeCells>
  <pageMargins left="0.7" right="0.7" top="0.75" bottom="0.75" header="0.3" footer="0.3"/>
  <pageSetup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 FAHA Summer Series Point Total</vt:lpstr>
      <vt:lpstr>Summary by  Age Divisions</vt:lpstr>
      <vt:lpstr>1. Lead Line Showmanship...</vt:lpstr>
      <vt:lpstr>2. Pee Wee Showmanship</vt:lpstr>
      <vt:lpstr>4. Youth Showmanship</vt:lpstr>
      <vt:lpstr>5. Adult Showmanship</vt:lpstr>
      <vt:lpstr>6. Pony Halter...</vt:lpstr>
      <vt:lpstr>7. Horse Halter...</vt:lpstr>
      <vt:lpstr>8. Ranch Horse Halter</vt:lpstr>
      <vt:lpstr>9. Jr. Horse Halter...</vt:lpstr>
      <vt:lpstr>10. Lead Line</vt:lpstr>
      <vt:lpstr>11. Pee Wee Walk-Halt</vt:lpstr>
      <vt:lpstr>12. Pee Wee English Pleasure...</vt:lpstr>
      <vt:lpstr>13. PeeWee English Horsemanship</vt:lpstr>
      <vt:lpstr>14. Pee Wee W'ern Pleasure</vt:lpstr>
      <vt:lpstr>15. Pee Wee W'ern Horsemanship</vt:lpstr>
      <vt:lpstr>17. Youth English Pleasure...</vt:lpstr>
      <vt:lpstr>18. Adult English Pleasure...</vt:lpstr>
      <vt:lpstr>19. Master English Pleasure...</vt:lpstr>
      <vt:lpstr> 20. Open Engl All Day Pleasure</vt:lpstr>
      <vt:lpstr>21. Youth English Pleasure...</vt:lpstr>
      <vt:lpstr>22. Adult English Pleasure...</vt:lpstr>
      <vt:lpstr>23. Open English Equitation</vt:lpstr>
      <vt:lpstr>25. Youth W'ern Pleasure...</vt:lpstr>
      <vt:lpstr>26. Adult W'ern Pleasure</vt:lpstr>
      <vt:lpstr>27. Master W'ern Pleasure...</vt:lpstr>
      <vt:lpstr>28. 5 and under Horse Pleasure</vt:lpstr>
      <vt:lpstr>29. Open W'ern All Day Pleasure</vt:lpstr>
      <vt:lpstr>30. Youth W'ern Pleasure...</vt:lpstr>
      <vt:lpstr>31. Adult W'ern Pleasure</vt:lpstr>
      <vt:lpstr>32. Open W'ern Horsemanship...</vt:lpstr>
      <vt:lpstr>33a. Open Ranch (W,T) Pleasure</vt:lpstr>
      <vt:lpstr>33. Open Ranch Pleasure Horse</vt:lpstr>
      <vt:lpstr>34. Open Ranch Horse</vt:lpstr>
      <vt:lpstr>35. Trail Class </vt:lpstr>
      <vt:lpstr>39. Pee Wee Poles</vt:lpstr>
      <vt:lpstr>40. Youth Poles</vt:lpstr>
      <vt:lpstr>41. Adult Poles</vt:lpstr>
      <vt:lpstr>42. Master Poles</vt:lpstr>
      <vt:lpstr>44. Pee Wee Barrels</vt:lpstr>
      <vt:lpstr>45. Youth Barrels</vt:lpstr>
      <vt:lpstr>46. Adult Barrels</vt:lpstr>
      <vt:lpstr>47. Master Barrels</vt:lpstr>
      <vt:lpstr>48. Open Keyhole</vt:lpstr>
      <vt:lpstr>49. Open Down &amp; Back</vt:lpstr>
      <vt:lpstr>Sheet46</vt:lpstr>
      <vt:lpstr>Sheet47</vt:lpstr>
      <vt:lpstr>Sheet48</vt:lpstr>
      <vt:lpstr>Sheet49</vt:lpstr>
      <vt:lpstr>Sheet50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 McKinney</dc:creator>
  <cp:lastModifiedBy>Generic Worthington</cp:lastModifiedBy>
  <cp:lastPrinted>2020-08-30T19:38:10Z</cp:lastPrinted>
  <dcterms:created xsi:type="dcterms:W3CDTF">2020-07-01T19:08:57Z</dcterms:created>
  <dcterms:modified xsi:type="dcterms:W3CDTF">2020-09-14T13:45:02Z</dcterms:modified>
</cp:coreProperties>
</file>